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Penzugy\Penzugy - Mrazikne\2025. évi doksik\2025. évi tervek\2025.tervek Kisbér\Terv táblák\előzetesre\"/>
    </mc:Choice>
  </mc:AlternateContent>
  <xr:revisionPtr revIDLastSave="0" documentId="13_ncr:1_{32681524-F1FA-413D-AADE-CD8B67185A65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Bevételek" sheetId="4" r:id="rId1"/>
    <sheet name="Kiadások" sheetId="5" r:id="rId2"/>
    <sheet name="Tartalékok" sheetId="6" r:id="rId3"/>
    <sheet name="Beruházások" sheetId="1" r:id="rId4"/>
    <sheet name="Felújítások" sheetId="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6" l="1"/>
  <c r="C12" i="6"/>
  <c r="C11" i="6"/>
  <c r="J28" i="5"/>
  <c r="J18" i="5"/>
  <c r="J15" i="5"/>
  <c r="J14" i="5"/>
  <c r="J13" i="5"/>
  <c r="J12" i="5"/>
  <c r="J11" i="5"/>
  <c r="J10" i="5"/>
  <c r="J9" i="5"/>
  <c r="J21" i="5"/>
  <c r="I10" i="5"/>
  <c r="I9" i="5"/>
  <c r="I39" i="4"/>
  <c r="H20" i="5"/>
  <c r="H39" i="4"/>
  <c r="G10" i="5"/>
  <c r="G9" i="5"/>
  <c r="G39" i="4"/>
  <c r="F20" i="5"/>
  <c r="F10" i="5"/>
  <c r="F9" i="5"/>
  <c r="F39" i="4"/>
  <c r="E39" i="4"/>
  <c r="E12" i="5"/>
  <c r="E11" i="5"/>
  <c r="E10" i="5"/>
  <c r="E9" i="5"/>
  <c r="D36" i="6"/>
  <c r="C36" i="6"/>
  <c r="D29" i="6"/>
  <c r="C29" i="6"/>
  <c r="C24" i="6" s="1"/>
  <c r="D26" i="6"/>
  <c r="D24" i="6" s="1"/>
  <c r="C26" i="6"/>
  <c r="D21" i="6"/>
  <c r="C21" i="6"/>
  <c r="D17" i="6"/>
  <c r="C17" i="6"/>
  <c r="D13" i="6"/>
  <c r="C13" i="6"/>
  <c r="C10" i="6"/>
  <c r="C8" i="6" s="1"/>
  <c r="D10" i="6"/>
  <c r="D8" i="6" s="1"/>
  <c r="D39" i="6" s="1"/>
  <c r="C39" i="6" l="1"/>
  <c r="J36" i="4"/>
  <c r="J29" i="4"/>
  <c r="J27" i="4"/>
  <c r="J26" i="4"/>
  <c r="D26" i="4" s="1"/>
  <c r="J25" i="4"/>
  <c r="J22" i="4"/>
  <c r="J18" i="4"/>
  <c r="J16" i="4"/>
  <c r="D16" i="4" s="1"/>
  <c r="J11" i="4"/>
  <c r="J27" i="5"/>
  <c r="J22" i="5"/>
  <c r="D22" i="5" s="1"/>
  <c r="J17" i="5"/>
  <c r="J16" i="5"/>
  <c r="I41" i="4"/>
  <c r="I44" i="4" s="1"/>
  <c r="I31" i="4"/>
  <c r="I29" i="4"/>
  <c r="I20" i="5"/>
  <c r="I17" i="5"/>
  <c r="D17" i="5" s="1"/>
  <c r="I15" i="5"/>
  <c r="I14" i="5"/>
  <c r="I13" i="5"/>
  <c r="I12" i="5"/>
  <c r="I16" i="5" s="1"/>
  <c r="I19" i="5" s="1"/>
  <c r="I23" i="5" s="1"/>
  <c r="I11" i="5"/>
  <c r="D39" i="4"/>
  <c r="H15" i="5"/>
  <c r="H14" i="5"/>
  <c r="H13" i="5"/>
  <c r="H16" i="5" s="1"/>
  <c r="H12" i="5"/>
  <c r="H11" i="5"/>
  <c r="H10" i="5"/>
  <c r="H9" i="5"/>
  <c r="G29" i="4"/>
  <c r="G20" i="5"/>
  <c r="G15" i="5"/>
  <c r="G14" i="5"/>
  <c r="G13" i="5"/>
  <c r="G12" i="5"/>
  <c r="G11" i="5"/>
  <c r="F15" i="5"/>
  <c r="F14" i="5"/>
  <c r="F13" i="5"/>
  <c r="F12" i="5"/>
  <c r="F11" i="5"/>
  <c r="F41" i="4"/>
  <c r="F44" i="4" s="1"/>
  <c r="F29" i="4"/>
  <c r="E22" i="5"/>
  <c r="E20" i="5"/>
  <c r="E15" i="5"/>
  <c r="E14" i="5"/>
  <c r="D14" i="5" s="1"/>
  <c r="E13" i="5"/>
  <c r="D10" i="5"/>
  <c r="E32" i="4"/>
  <c r="D32" i="4" s="1"/>
  <c r="E29" i="4"/>
  <c r="D29" i="4" s="1"/>
  <c r="E27" i="4"/>
  <c r="E16" i="4"/>
  <c r="C37" i="5"/>
  <c r="C36" i="5"/>
  <c r="H33" i="5"/>
  <c r="G33" i="5"/>
  <c r="D32" i="5"/>
  <c r="D31" i="5"/>
  <c r="I30" i="5"/>
  <c r="I33" i="5" s="1"/>
  <c r="H30" i="5"/>
  <c r="G30" i="5"/>
  <c r="F30" i="5"/>
  <c r="F33" i="5" s="1"/>
  <c r="E30" i="5"/>
  <c r="C30" i="5"/>
  <c r="C33" i="5" s="1"/>
  <c r="D29" i="5"/>
  <c r="D28" i="5"/>
  <c r="D27" i="5"/>
  <c r="D26" i="5"/>
  <c r="D25" i="5"/>
  <c r="D24" i="5"/>
  <c r="D21" i="5"/>
  <c r="D18" i="5"/>
  <c r="C16" i="5"/>
  <c r="C19" i="5" s="1"/>
  <c r="C23" i="5" s="1"/>
  <c r="E16" i="5"/>
  <c r="E19" i="5" s="1"/>
  <c r="E23" i="5" s="1"/>
  <c r="C2" i="5"/>
  <c r="D43" i="4"/>
  <c r="D42" i="4"/>
  <c r="C41" i="4"/>
  <c r="C44" i="4" s="1"/>
  <c r="D40" i="4"/>
  <c r="G41" i="4"/>
  <c r="G44" i="4" s="1"/>
  <c r="D38" i="4"/>
  <c r="D37" i="4"/>
  <c r="D36" i="4"/>
  <c r="D35" i="4"/>
  <c r="D34" i="4"/>
  <c r="J32" i="4"/>
  <c r="H32" i="4"/>
  <c r="G32" i="4"/>
  <c r="F32" i="4"/>
  <c r="J31" i="4"/>
  <c r="H31" i="4"/>
  <c r="G31" i="4"/>
  <c r="F31" i="4"/>
  <c r="J30" i="4"/>
  <c r="D30" i="4" s="1"/>
  <c r="H30" i="4"/>
  <c r="G30" i="4"/>
  <c r="F30" i="4"/>
  <c r="I28" i="4"/>
  <c r="H28" i="4"/>
  <c r="G28" i="4"/>
  <c r="F28" i="4"/>
  <c r="C28" i="4"/>
  <c r="E28" i="4"/>
  <c r="D25" i="4"/>
  <c r="J24" i="4"/>
  <c r="D24" i="4" s="1"/>
  <c r="C23" i="4"/>
  <c r="I22" i="4"/>
  <c r="I23" i="4" s="1"/>
  <c r="H22" i="4"/>
  <c r="H23" i="4" s="1"/>
  <c r="G22" i="4"/>
  <c r="D22" i="4" s="1"/>
  <c r="F22" i="4"/>
  <c r="F23" i="4" s="1"/>
  <c r="E22" i="4"/>
  <c r="E23" i="4" s="1"/>
  <c r="D21" i="4"/>
  <c r="D20" i="4"/>
  <c r="D19" i="4"/>
  <c r="D18" i="4"/>
  <c r="G17" i="4"/>
  <c r="F17" i="4"/>
  <c r="C17" i="4"/>
  <c r="I16" i="4"/>
  <c r="I17" i="4" s="1"/>
  <c r="I33" i="4" s="1"/>
  <c r="H16" i="4"/>
  <c r="H17" i="4" s="1"/>
  <c r="D15" i="4"/>
  <c r="D14" i="4"/>
  <c r="D13" i="4"/>
  <c r="D12" i="4"/>
  <c r="D11" i="4"/>
  <c r="G53" i="1"/>
  <c r="H53" i="1"/>
  <c r="I53" i="1"/>
  <c r="J53" i="1"/>
  <c r="K53" i="1"/>
  <c r="L53" i="1"/>
  <c r="M53" i="1"/>
  <c r="N53" i="1"/>
  <c r="O53" i="1"/>
  <c r="P53" i="1"/>
  <c r="Q53" i="1"/>
  <c r="F53" i="1"/>
  <c r="J20" i="5" s="1"/>
  <c r="D44" i="1"/>
  <c r="D45" i="1"/>
  <c r="D46" i="1"/>
  <c r="D47" i="1"/>
  <c r="D48" i="1"/>
  <c r="D49" i="1"/>
  <c r="D50" i="1"/>
  <c r="D51" i="1"/>
  <c r="F22" i="2"/>
  <c r="O33" i="2"/>
  <c r="P33" i="2"/>
  <c r="Q33" i="2"/>
  <c r="G33" i="2"/>
  <c r="H33" i="2"/>
  <c r="I33" i="2"/>
  <c r="J33" i="2"/>
  <c r="K33" i="2"/>
  <c r="L33" i="2"/>
  <c r="M33" i="2"/>
  <c r="N33" i="2"/>
  <c r="F21" i="2"/>
  <c r="D21" i="2" s="1"/>
  <c r="F20" i="2"/>
  <c r="F19" i="2"/>
  <c r="D19" i="2" s="1"/>
  <c r="D8" i="2"/>
  <c r="D18" i="2"/>
  <c r="F12" i="1"/>
  <c r="D12" i="1" s="1"/>
  <c r="D10" i="1"/>
  <c r="F13" i="1"/>
  <c r="D13" i="1" s="1"/>
  <c r="D32" i="2"/>
  <c r="D31" i="2"/>
  <c r="E30" i="2"/>
  <c r="D30" i="2"/>
  <c r="E29" i="2"/>
  <c r="D29" i="2"/>
  <c r="D28" i="2"/>
  <c r="E28" i="2"/>
  <c r="D11" i="2"/>
  <c r="E11" i="2"/>
  <c r="E10" i="2"/>
  <c r="D10" i="2"/>
  <c r="E27" i="2"/>
  <c r="D27" i="2"/>
  <c r="D26" i="2"/>
  <c r="E26" i="2"/>
  <c r="E8" i="2"/>
  <c r="E9" i="2"/>
  <c r="D9" i="2"/>
  <c r="E7" i="2"/>
  <c r="D7" i="2"/>
  <c r="D25" i="2"/>
  <c r="E25" i="2"/>
  <c r="D24" i="2"/>
  <c r="E24" i="2"/>
  <c r="D23" i="2"/>
  <c r="D22" i="2"/>
  <c r="E22" i="2"/>
  <c r="E21" i="2"/>
  <c r="D20" i="2"/>
  <c r="E20" i="2"/>
  <c r="E19" i="2"/>
  <c r="E18" i="2"/>
  <c r="D17" i="2"/>
  <c r="E17" i="2"/>
  <c r="E16" i="2"/>
  <c r="D16" i="2"/>
  <c r="E15" i="2"/>
  <c r="D15" i="2"/>
  <c r="D14" i="2"/>
  <c r="E14" i="2"/>
  <c r="D13" i="2"/>
  <c r="D52" i="1"/>
  <c r="D43" i="1"/>
  <c r="D42" i="1"/>
  <c r="D41" i="1"/>
  <c r="D40" i="1"/>
  <c r="D39" i="1"/>
  <c r="D38" i="1"/>
  <c r="D37" i="1"/>
  <c r="D36" i="1"/>
  <c r="E35" i="1"/>
  <c r="D35" i="1"/>
  <c r="E34" i="1"/>
  <c r="D34" i="1"/>
  <c r="Q33" i="1"/>
  <c r="D33" i="1"/>
  <c r="D32" i="1"/>
  <c r="E32" i="1"/>
  <c r="E31" i="1"/>
  <c r="D31" i="1"/>
  <c r="D30" i="1"/>
  <c r="D29" i="1"/>
  <c r="E28" i="1"/>
  <c r="D28" i="1"/>
  <c r="D27" i="1"/>
  <c r="D26" i="1"/>
  <c r="E26" i="1"/>
  <c r="E25" i="1"/>
  <c r="D25" i="1"/>
  <c r="D24" i="1"/>
  <c r="E24" i="1"/>
  <c r="D23" i="1"/>
  <c r="E23" i="1"/>
  <c r="D22" i="1"/>
  <c r="E22" i="1"/>
  <c r="E21" i="1"/>
  <c r="D21" i="1"/>
  <c r="D20" i="1"/>
  <c r="D19" i="1"/>
  <c r="E18" i="1"/>
  <c r="D18" i="1"/>
  <c r="D17" i="1"/>
  <c r="E17" i="1"/>
  <c r="D16" i="1"/>
  <c r="E16" i="1"/>
  <c r="E15" i="1"/>
  <c r="D15" i="1"/>
  <c r="E8" i="1"/>
  <c r="D8" i="1"/>
  <c r="D14" i="1"/>
  <c r="E14" i="1"/>
  <c r="E13" i="1"/>
  <c r="E12" i="1"/>
  <c r="E11" i="1"/>
  <c r="D11" i="1"/>
  <c r="E10" i="1"/>
  <c r="D9" i="1"/>
  <c r="D7" i="1"/>
  <c r="E6" i="1"/>
  <c r="H41" i="4" l="1"/>
  <c r="H44" i="4" s="1"/>
  <c r="D11" i="5"/>
  <c r="D20" i="5"/>
  <c r="J17" i="4"/>
  <c r="J33" i="4" s="1"/>
  <c r="D13" i="5"/>
  <c r="J23" i="4"/>
  <c r="J28" i="4"/>
  <c r="D12" i="5"/>
  <c r="F16" i="5"/>
  <c r="D15" i="5"/>
  <c r="F33" i="4"/>
  <c r="F45" i="4" s="1"/>
  <c r="F36" i="5" s="1"/>
  <c r="D31" i="4"/>
  <c r="H19" i="5"/>
  <c r="H23" i="5" s="1"/>
  <c r="H34" i="5" s="1"/>
  <c r="C34" i="5"/>
  <c r="C33" i="4"/>
  <c r="C45" i="4" s="1"/>
  <c r="J19" i="5"/>
  <c r="J23" i="5" s="1"/>
  <c r="E34" i="5"/>
  <c r="I34" i="5"/>
  <c r="G16" i="5"/>
  <c r="G19" i="5" s="1"/>
  <c r="G23" i="5" s="1"/>
  <c r="F19" i="5"/>
  <c r="F23" i="5" s="1"/>
  <c r="F34" i="5" s="1"/>
  <c r="J30" i="5"/>
  <c r="J33" i="5" s="1"/>
  <c r="E33" i="5"/>
  <c r="D9" i="5"/>
  <c r="H33" i="4"/>
  <c r="I45" i="4"/>
  <c r="G33" i="4"/>
  <c r="G45" i="4" s="1"/>
  <c r="G23" i="4"/>
  <c r="D23" i="4" s="1"/>
  <c r="E41" i="4"/>
  <c r="J41" i="4"/>
  <c r="J44" i="4" s="1"/>
  <c r="E17" i="4"/>
  <c r="D27" i="4"/>
  <c r="D28" i="4" s="1"/>
  <c r="D53" i="1"/>
  <c r="E33" i="2"/>
  <c r="F33" i="2"/>
  <c r="D12" i="2"/>
  <c r="D33" i="2" s="1"/>
  <c r="D6" i="1"/>
  <c r="E33" i="1"/>
  <c r="E53" i="1" s="1"/>
  <c r="D33" i="5" l="1"/>
  <c r="H45" i="4"/>
  <c r="I36" i="5"/>
  <c r="I37" i="5" s="1"/>
  <c r="F37" i="5"/>
  <c r="H36" i="5"/>
  <c r="H37" i="5" s="1"/>
  <c r="J45" i="4"/>
  <c r="G34" i="5"/>
  <c r="D23" i="5"/>
  <c r="D16" i="5"/>
  <c r="D19" i="5" s="1"/>
  <c r="D30" i="5"/>
  <c r="J34" i="5"/>
  <c r="J37" i="5" s="1"/>
  <c r="D41" i="4"/>
  <c r="D44" i="4" s="1"/>
  <c r="E44" i="4"/>
  <c r="E33" i="4"/>
  <c r="D17" i="4"/>
  <c r="D33" i="4" s="1"/>
  <c r="J36" i="5" l="1"/>
  <c r="G36" i="5"/>
  <c r="G37" i="5" s="1"/>
  <c r="D45" i="4"/>
  <c r="D34" i="5"/>
  <c r="E45" i="4"/>
  <c r="E36" i="5" s="1"/>
  <c r="E37" i="5" s="1"/>
  <c r="D36" i="5" l="1"/>
  <c r="D37" i="5" s="1"/>
</calcChain>
</file>

<file path=xl/sharedStrings.xml><?xml version="1.0" encoding="utf-8"?>
<sst xmlns="http://schemas.openxmlformats.org/spreadsheetml/2006/main" count="291" uniqueCount="214">
  <si>
    <t>Megnevezés</t>
  </si>
  <si>
    <t>összesen</t>
  </si>
  <si>
    <t>Önkormányzat</t>
  </si>
  <si>
    <t>Kisbéri Közös Önk-i Hivatal</t>
  </si>
  <si>
    <t>Város-  igazgatóság</t>
  </si>
  <si>
    <t>Wass A. Műv. K.</t>
  </si>
  <si>
    <t>Gyöngyszem Óvoda</t>
  </si>
  <si>
    <t>Őszi Napfény  Idősek Otthona</t>
  </si>
  <si>
    <t>eredeti</t>
  </si>
  <si>
    <t>módosított</t>
  </si>
  <si>
    <t>1.</t>
  </si>
  <si>
    <t xml:space="preserve">Piac kialakítás FAD </t>
  </si>
  <si>
    <t>2.</t>
  </si>
  <si>
    <t>Piac kialakítás -műszaki ellenőr</t>
  </si>
  <si>
    <t>3.</t>
  </si>
  <si>
    <t>Piac - fém asztalok FAD</t>
  </si>
  <si>
    <t>4.</t>
  </si>
  <si>
    <t>5.</t>
  </si>
  <si>
    <t>Energetikai beruházások - Vita-Sütő részvény ért-ból</t>
  </si>
  <si>
    <t>6.</t>
  </si>
  <si>
    <t>Zöldinfrastruktúra fejlesztés - Angolkert - építés, projektelőkészítés, átalány</t>
  </si>
  <si>
    <t>7.</t>
  </si>
  <si>
    <t>Környezetvédelmi Alap</t>
  </si>
  <si>
    <t>8.</t>
  </si>
  <si>
    <t>9.</t>
  </si>
  <si>
    <t>Kombinált hálótartó állvány gurítható -  röplabda, tenisz</t>
  </si>
  <si>
    <t>10.</t>
  </si>
  <si>
    <t>Tárgylószékek 20 db, új szemetesek - sportcs</t>
  </si>
  <si>
    <t>11.</t>
  </si>
  <si>
    <t>12.</t>
  </si>
  <si>
    <t>Közlekedési táblák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</si>
  <si>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</si>
  <si>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</si>
  <si>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</si>
  <si>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</si>
  <si>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</si>
  <si>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</si>
  <si>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</si>
  <si>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</si>
  <si>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</si>
  <si>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</si>
  <si>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</si>
  <si>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</si>
  <si>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</si>
  <si>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</si>
  <si>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</si>
  <si>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</si>
  <si>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</si>
  <si>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</si>
  <si>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</si>
  <si>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</si>
  <si>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</si>
  <si>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</si>
  <si>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</si>
  <si>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</si>
  <si>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</si>
  <si>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</si>
  <si>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</si>
  <si>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</si>
  <si>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</si>
  <si>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</si>
  <si>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</si>
  <si>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</si>
  <si>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Összesen</t>
  </si>
  <si>
    <t xml:space="preserve"> Ft-ban</t>
  </si>
  <si>
    <t>sorszám</t>
  </si>
  <si>
    <t>er.</t>
  </si>
  <si>
    <t>mód.</t>
  </si>
  <si>
    <t>Szent János tér Híd felújítás</t>
  </si>
  <si>
    <t>Csatorna hálózat beruházás ÉDV Zrt. (2021-ről áthúzódó összeg 98.133.606,-Ft - 2021. évi fú 15.701.006,- Ft + 2021. 28.553.690,- Ft ) = 110.986.290,- Ft+10.000.000,- Ft; 2023 kiszla 29.838.245,-Ft</t>
  </si>
  <si>
    <t>Batthyány tér 4/D társasház tulajdonrész arányos fú 291/2021</t>
  </si>
  <si>
    <t>Őszi Napfény Idősek Otthona - "A" épület emeleti férfi fürdő felújítás - járólapozás, csempézés, ablakcsere</t>
  </si>
  <si>
    <t>Őszi Napfény Idősek Otthona - vizesblokk felújítás</t>
  </si>
  <si>
    <t>Őszi Napfény Idősek Otthona - konyha felújítás - járólapcsere</t>
  </si>
  <si>
    <t xml:space="preserve">Főtér - felújítás, műszaki ellenőr, tervezés - 1,5769 Mrd </t>
  </si>
  <si>
    <t>Energetikai korszerűsítés (építés, projektelőkészítés, átalány</t>
  </si>
  <si>
    <t>Közösségi fejlesztés pályázat - WAMK - épületfelújítás, projektek. Átalány</t>
  </si>
  <si>
    <t>Óvodánál villámvédelem kialakítása</t>
  </si>
  <si>
    <t>Kisértékű</t>
  </si>
  <si>
    <t>színpadtechnika paravánrendszer, sínrendszer WAMK</t>
  </si>
  <si>
    <t xml:space="preserve"> 2 db urnafal (1000 e), közkutak cseréje (350 e),</t>
  </si>
  <si>
    <t>Új utcanévtáblák</t>
  </si>
  <si>
    <t>Karácsonyi díszkivilágítás fejlesztése</t>
  </si>
  <si>
    <t>VIG épületfelújítás - öltöző és szociális blokk fú (2500 e; fűtési rendszer korszerűsítése 1000 e )</t>
  </si>
  <si>
    <t>Belső járdák javítása, urnafalak előtti térkövezés</t>
  </si>
  <si>
    <t>Kossuth u járda fú</t>
  </si>
  <si>
    <t>Őszi Napfény Idősek Otthona - konyha húsfeldolgozó helyiség kial., fűtés, mosogatómedence</t>
  </si>
  <si>
    <t>Őszi Napfény Idősek Otthona - kazánok cseréje, fűtésszabályozás</t>
  </si>
  <si>
    <t>Őszi Napfény Idősek Otthona az irattárnak és hűtőknek helyt adó melléképület tetőzetének cseréjé</t>
  </si>
  <si>
    <t>Scs folyosó elektronikus főelosztó és megtápláló kábel felújítása</t>
  </si>
  <si>
    <t>Hántai óvoda felújítás</t>
  </si>
  <si>
    <t>Főtér - kivitelezés - 1,27 Mrd  FAD-os</t>
  </si>
  <si>
    <t>Főtér - műszaki ellenőr, tervezés - 1,27 Mrd - felújítás 27 %-os ÁFA</t>
  </si>
  <si>
    <t xml:space="preserve">Lakásfelújítások -bérlakások </t>
  </si>
  <si>
    <t>Lakásfelújítás Batthyany tér 4/F</t>
  </si>
  <si>
    <t xml:space="preserve">Lovarda felújítás - visszapótlásból </t>
  </si>
  <si>
    <t>INE előtti rendezetlen terület térkövezése</t>
  </si>
  <si>
    <t>Kisbér Város Önkormányzata felújítási kiadásai célonként (ÁFA-val) 2025. évre  Ft-ban</t>
  </si>
  <si>
    <t>Kisbér Város Önkormányzata beruházási kiadásai feladatonként (ÁFA-val) 2025. évre  Ft-ban</t>
  </si>
  <si>
    <t>Kisértékű eszközök - fektetőcsere, egyéb</t>
  </si>
  <si>
    <t>udvari játékok</t>
  </si>
  <si>
    <t>klíma(ovi épületenként 1 db, böli legalább 1 db)</t>
  </si>
  <si>
    <t>Informatikai eszközök</t>
  </si>
  <si>
    <t>Informatikai eszközök beszerzése</t>
  </si>
  <si>
    <t>Kisértékű gép, berendezés (pl szőnyegek, szekrények)</t>
  </si>
  <si>
    <t>Nagyteljesítmányű fűrészgép</t>
  </si>
  <si>
    <t>10 db Jászberényi tip. Szemétgyűjtő</t>
  </si>
  <si>
    <t>Szakipari kisgépek</t>
  </si>
  <si>
    <t>Kisértékű pl mikro, szerszámok</t>
  </si>
  <si>
    <t>önjáró fűnyíró 2 db</t>
  </si>
  <si>
    <t>Fotrak 50LE traktor</t>
  </si>
  <si>
    <t>Irodai szék élelmezésvezető részére</t>
  </si>
  <si>
    <t xml:space="preserve">Okos üst </t>
  </si>
  <si>
    <t>Fém badellák (2db 15 l-es; 2 db 25 l-es) 50 e Ft/db</t>
  </si>
  <si>
    <t>kisértékű eszközök (öltözőpad, könyves polc)</t>
  </si>
  <si>
    <t>kisértékű eszközök</t>
  </si>
  <si>
    <t>Mobilgarázs 2 db</t>
  </si>
  <si>
    <t>2 db tálalókocsi</t>
  </si>
  <si>
    <t>Ipari turmixgép</t>
  </si>
  <si>
    <t>Betegágyak - 15 db, heverők 5 db</t>
  </si>
  <si>
    <t>karosszék, fotelek 50 db</t>
  </si>
  <si>
    <t>Kerti bútor garnitúra 4 db asztal, 24 db szék</t>
  </si>
  <si>
    <t>Étkező előtti várakozó helyiségbe 20 db szék</t>
  </si>
  <si>
    <t>50-50 db párna, paplan -  paplan+párna 12 e Ft/db</t>
  </si>
  <si>
    <t>50 db etetőasztalos éjjeliszekrény 110 e Ft/db</t>
  </si>
  <si>
    <t>ebédlőbe asztalok 11 db és székek 44 db cseréje</t>
  </si>
  <si>
    <t xml:space="preserve">Összesen </t>
  </si>
  <si>
    <t>45.</t>
  </si>
  <si>
    <t>46.</t>
  </si>
  <si>
    <t>47.</t>
  </si>
  <si>
    <t>2024. évi eredeti terv</t>
  </si>
  <si>
    <t>Kisbéri Városigazg.</t>
  </si>
  <si>
    <t>Kisbéri Gyöngyszem Óvoda és Bölcsőde</t>
  </si>
  <si>
    <t>I. Bevételek</t>
  </si>
  <si>
    <t>Önkormányzatok működési támogatása</t>
  </si>
  <si>
    <t>Elvonások és befiz. Bevételei</t>
  </si>
  <si>
    <t>Műk. garancia és kezességváll.bevét.</t>
  </si>
  <si>
    <t>Műk.célú visszatér.támogatások és kölcsönök visszatér.</t>
  </si>
  <si>
    <t>Műk.célú visszatér.támogatások és kölcsönök ig.vét.</t>
  </si>
  <si>
    <t>Egyéb működési célú támogatások ÁH belülről</t>
  </si>
  <si>
    <t>Működési célú támogatások ÁH belülről</t>
  </si>
  <si>
    <t>Felhalmozási célú önkorm. támogatások</t>
  </si>
  <si>
    <t>Felh. garancia és kezességváll.szárm, megtér.</t>
  </si>
  <si>
    <t>Felh.célú visszatér.támogatások és kölcsönök visszatér.</t>
  </si>
  <si>
    <t>felh..célú visszatér.támogatások és kölcsönök ig.vét.</t>
  </si>
  <si>
    <t>Egyéb felhalm. célú támogatások ÁH belülről</t>
  </si>
  <si>
    <t>Felhalmozási célú támogatások ÁH belülről</t>
  </si>
  <si>
    <t>Jövedelemadók</t>
  </si>
  <si>
    <t>Vagyoni típusú adók</t>
  </si>
  <si>
    <t>Termékek és szolgáltatások adói</t>
  </si>
  <si>
    <t>Egyéb közhatalmi bevételek</t>
  </si>
  <si>
    <t>Közhatalmi bevételek</t>
  </si>
  <si>
    <t>Működési bevételek</t>
  </si>
  <si>
    <t>Felhalmozási bevételek</t>
  </si>
  <si>
    <t>Működési célú átvett pénzeszközök</t>
  </si>
  <si>
    <t>Felhalmozási célú átvett pénzeszközök</t>
  </si>
  <si>
    <t>Költségvetési bevételek:</t>
  </si>
  <si>
    <t>Hitel, kölcsönfelvétel ÁH kívülről</t>
  </si>
  <si>
    <t>Belföldi értékpapírok bevételei</t>
  </si>
  <si>
    <t>Maradvány igénybevétele</t>
  </si>
  <si>
    <t>ÁH belüli megelőlegezések</t>
  </si>
  <si>
    <t>ÁH belüli megelőlegezések visszafizetése</t>
  </si>
  <si>
    <t>Központi, irányító szervi támogatás</t>
  </si>
  <si>
    <t>Betétek megszüntetése, kincstárjegy vissszavásárlás</t>
  </si>
  <si>
    <t>Belföldi finanszírozás bevételei</t>
  </si>
  <si>
    <t>Külföldi finanszírozás bevételei</t>
  </si>
  <si>
    <t>Adóssághoz nem kapcs.származékos ügyl.bevét.</t>
  </si>
  <si>
    <t>Finanszírozási bevételek</t>
  </si>
  <si>
    <t>Bevételek összesen</t>
  </si>
  <si>
    <t>( kiemelt előirányzatok szerinti részletezésben )  Ft-ban</t>
  </si>
  <si>
    <t>Személyi juttatások</t>
  </si>
  <si>
    <t>Munkaadókat terhelő járulékok</t>
  </si>
  <si>
    <t>Készletbeszerzés</t>
  </si>
  <si>
    <t>Kommunikációs szolgáltatások</t>
  </si>
  <si>
    <t>Szolgáltatási kiadások</t>
  </si>
  <si>
    <t>Kiküldetés, reklám- és propagamda kiadások</t>
  </si>
  <si>
    <t>Különféle befizetések és egyéb dologi kiadások</t>
  </si>
  <si>
    <t>Dologi kiadások</t>
  </si>
  <si>
    <t>Ellátottak pénzbeli juttatásai</t>
  </si>
  <si>
    <t>Egyéb működési célú kiadások</t>
  </si>
  <si>
    <t>MŰKÖDÉSI KIADÁSOK</t>
  </si>
  <si>
    <t>Beruházások</t>
  </si>
  <si>
    <t>Felújítások</t>
  </si>
  <si>
    <t>Egyéb felhalmozási célú kiadások</t>
  </si>
  <si>
    <t>Költségvetési kiadások:</t>
  </si>
  <si>
    <t>Hitel, kölcsöntörlesztés ÁH kívülre</t>
  </si>
  <si>
    <t>Belföldi értékpapírok kiadásai</t>
  </si>
  <si>
    <t>Központi, irányító szervi támogatás folyósítása</t>
  </si>
  <si>
    <t>Pe.betétként elhelyezése, kincstárjegy vás.</t>
  </si>
  <si>
    <t>Belföldi finanszírozás kiadásai</t>
  </si>
  <si>
    <t>Külföldi finanszírozás kiadásai</t>
  </si>
  <si>
    <t>Adóssághoz nem kapcs.származékos ügyl.kiad.</t>
  </si>
  <si>
    <t>Finanszírozási kiadások</t>
  </si>
  <si>
    <t>Kiadások összesen:</t>
  </si>
  <si>
    <t>Kisbér Város Önkormányzata és az általa irányított költségvetési szervek 2025. évi kiadásai</t>
  </si>
  <si>
    <t>Kisbér Város Önkormányzata és az általa irányított költségvetési szervek 2025. évi bevételei forrásonként ( Ft-ban)</t>
  </si>
  <si>
    <t>2025. évi eredeti terv</t>
  </si>
  <si>
    <t>Gyöngyszem óvoda és Bölcsőde</t>
  </si>
  <si>
    <t xml:space="preserve">Eredeti </t>
  </si>
  <si>
    <t>Módosított</t>
  </si>
  <si>
    <t>MŰKÖDÉSI TARTALÉK</t>
  </si>
  <si>
    <t>Általános tartalék</t>
  </si>
  <si>
    <t>Előre nem tervezhető kiadások</t>
  </si>
  <si>
    <t>21/2021.(I.12.) PM hat. Tiszteletdíj</t>
  </si>
  <si>
    <t>Működési tartalék</t>
  </si>
  <si>
    <t>Működési céltartalék</t>
  </si>
  <si>
    <t>Zárolt tartalék</t>
  </si>
  <si>
    <t>FELHALMOZÁSI TARTALÉK</t>
  </si>
  <si>
    <t>Felhalmozási tartalék</t>
  </si>
  <si>
    <t>Felhalmozási céltartalék</t>
  </si>
  <si>
    <t>1334/2019.(VI.5.) Korm.határozathoz 2020. 2021. 2022. és 2023. évi önerő</t>
  </si>
  <si>
    <t>MINDÖSSZESEN:</t>
  </si>
  <si>
    <t xml:space="preserve">16/2024 hat emléktábla  vésés - Szabadság u. </t>
  </si>
  <si>
    <t>Kisbér Város Önkormányzata 2025. évi tervezett tartalékai  Ft-ban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</si>
</sst>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>
    <font>
      <sz val="11"/>
      <color theme="1"/>
      <name val="Calibri"/>
      <family val="2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indexed="8"/>
      <name val="Antique Olive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color indexed="8"/>
      <name val="Antique Olive"/>
      <family val="2"/>
      <charset val="238"/>
    </font>
    <font>
      <b/>
      <sz val="8"/>
      <color indexed="8"/>
      <name val="Antique Olive"/>
      <charset val="238"/>
    </font>
    <font>
      <sz val="8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  <scheme val="minor"/>
    </font>
    <font>
      <sz val="8"/>
      <name val="Calibri"/>
      <family val="2"/>
      <scheme val="minor"/>
    </font>
    <font>
      <sz val="9"/>
      <color indexed="8"/>
      <name val="Antique Olive"/>
      <charset val="238"/>
    </font>
    <font>
      <sz val="9"/>
      <color indexed="8"/>
      <name val="Antique Olive"/>
      <family val="2"/>
      <charset val="238"/>
    </font>
    <font>
      <sz val="9"/>
      <color theme="1"/>
      <name val="Calibri"/>
      <family val="2"/>
      <scheme val="minor"/>
    </font>
    <font>
      <b/>
      <sz val="9"/>
      <color indexed="2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9"/>
      <name val="Calibri"/>
      <family val="2"/>
      <charset val="238"/>
    </font>
    <font>
      <b/>
      <sz val="8"/>
      <color indexed="8"/>
      <name val="Antique Oliv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1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24" fillId="0" borderId="0"/>
  </cellStyleXfs>
  <cellXfs count="22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vertical="center" wrapText="1"/>
    </xf>
    <xf numFmtId="164" fontId="1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3" fontId="17" fillId="0" borderId="1" xfId="0" applyNumberFormat="1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vertical="center" wrapText="1"/>
    </xf>
    <xf numFmtId="3" fontId="11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3" fontId="3" fillId="0" borderId="25" xfId="0" applyNumberFormat="1" applyFont="1" applyBorder="1" applyAlignment="1">
      <alignment vertical="center"/>
    </xf>
    <xf numFmtId="3" fontId="3" fillId="0" borderId="26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3" fontId="4" fillId="0" borderId="28" xfId="0" applyNumberFormat="1" applyFont="1" applyBorder="1" applyAlignment="1">
      <alignment vertical="center"/>
    </xf>
    <xf numFmtId="3" fontId="4" fillId="0" borderId="29" xfId="0" applyNumberFormat="1" applyFont="1" applyBorder="1" applyAlignment="1">
      <alignment vertical="center"/>
    </xf>
    <xf numFmtId="3" fontId="4" fillId="0" borderId="30" xfId="0" applyNumberFormat="1" applyFont="1" applyBorder="1" applyAlignment="1">
      <alignment vertical="center"/>
    </xf>
    <xf numFmtId="3" fontId="4" fillId="0" borderId="31" xfId="0" applyNumberFormat="1" applyFont="1" applyBorder="1" applyAlignment="1">
      <alignment vertical="center"/>
    </xf>
    <xf numFmtId="3" fontId="4" fillId="0" borderId="32" xfId="0" applyNumberFormat="1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3" fontId="3" fillId="0" borderId="34" xfId="0" applyNumberFormat="1" applyFont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0" borderId="36" xfId="0" applyNumberFormat="1" applyFont="1" applyBorder="1" applyAlignment="1">
      <alignment vertical="center"/>
    </xf>
    <xf numFmtId="3" fontId="3" fillId="0" borderId="37" xfId="0" applyNumberFormat="1" applyFont="1" applyBorder="1" applyAlignment="1">
      <alignment vertical="center"/>
    </xf>
    <xf numFmtId="3" fontId="3" fillId="0" borderId="38" xfId="0" applyNumberFormat="1" applyFont="1" applyBorder="1" applyAlignment="1">
      <alignment vertical="center"/>
    </xf>
    <xf numFmtId="3" fontId="3" fillId="0" borderId="39" xfId="0" applyNumberFormat="1" applyFont="1" applyBorder="1" applyAlignment="1">
      <alignment vertical="center"/>
    </xf>
    <xf numFmtId="3" fontId="3" fillId="0" borderId="40" xfId="0" applyNumberFormat="1" applyFont="1" applyBorder="1" applyAlignment="1">
      <alignment vertical="center"/>
    </xf>
    <xf numFmtId="3" fontId="3" fillId="0" borderId="41" xfId="0" applyNumberFormat="1" applyFont="1" applyBorder="1" applyAlignment="1">
      <alignment vertical="center"/>
    </xf>
    <xf numFmtId="3" fontId="3" fillId="0" borderId="42" xfId="0" applyNumberFormat="1" applyFont="1" applyBorder="1" applyAlignment="1">
      <alignment vertical="center"/>
    </xf>
    <xf numFmtId="3" fontId="3" fillId="0" borderId="43" xfId="0" applyNumberFormat="1" applyFont="1" applyBorder="1" applyAlignment="1">
      <alignment vertical="center"/>
    </xf>
    <xf numFmtId="3" fontId="3" fillId="0" borderId="44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4" fillId="0" borderId="20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3" fontId="4" fillId="0" borderId="45" xfId="0" applyNumberFormat="1" applyFont="1" applyBorder="1" applyAlignment="1">
      <alignment vertical="center"/>
    </xf>
    <xf numFmtId="3" fontId="4" fillId="0" borderId="46" xfId="0" applyNumberFormat="1" applyFont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3" fontId="2" fillId="2" borderId="48" xfId="0" applyNumberFormat="1" applyFont="1" applyFill="1" applyBorder="1" applyAlignment="1">
      <alignment vertical="center"/>
    </xf>
    <xf numFmtId="3" fontId="2" fillId="2" borderId="49" xfId="0" applyNumberFormat="1" applyFont="1" applyFill="1" applyBorder="1" applyAlignment="1">
      <alignment vertical="center"/>
    </xf>
    <xf numFmtId="3" fontId="2" fillId="2" borderId="50" xfId="0" applyNumberFormat="1" applyFont="1" applyFill="1" applyBorder="1" applyAlignment="1">
      <alignment vertical="center"/>
    </xf>
    <xf numFmtId="3" fontId="2" fillId="2" borderId="51" xfId="0" applyNumberFormat="1" applyFont="1" applyFill="1" applyBorder="1" applyAlignment="1">
      <alignment vertical="center"/>
    </xf>
    <xf numFmtId="0" fontId="3" fillId="0" borderId="52" xfId="0" applyFont="1" applyBorder="1" applyAlignment="1">
      <alignment vertical="center"/>
    </xf>
    <xf numFmtId="3" fontId="3" fillId="0" borderId="53" xfId="0" applyNumberFormat="1" applyFont="1" applyBorder="1" applyAlignment="1">
      <alignment vertical="center"/>
    </xf>
    <xf numFmtId="3" fontId="3" fillId="0" borderId="54" xfId="0" applyNumberFormat="1" applyFont="1" applyBorder="1" applyAlignment="1">
      <alignment vertical="center"/>
    </xf>
    <xf numFmtId="3" fontId="3" fillId="0" borderId="55" xfId="0" applyNumberFormat="1" applyFont="1" applyBorder="1" applyAlignment="1">
      <alignment vertical="center"/>
    </xf>
    <xf numFmtId="3" fontId="3" fillId="0" borderId="56" xfId="0" applyNumberFormat="1" applyFont="1" applyBorder="1" applyAlignment="1">
      <alignment vertical="center"/>
    </xf>
    <xf numFmtId="3" fontId="3" fillId="0" borderId="57" xfId="0" applyNumberFormat="1" applyFont="1" applyBorder="1" applyAlignment="1">
      <alignment vertical="center"/>
    </xf>
    <xf numFmtId="3" fontId="3" fillId="0" borderId="58" xfId="0" applyNumberFormat="1" applyFont="1" applyBorder="1" applyAlignment="1">
      <alignment vertical="center"/>
    </xf>
    <xf numFmtId="3" fontId="4" fillId="0" borderId="59" xfId="0" applyNumberFormat="1" applyFont="1" applyBorder="1" applyAlignment="1">
      <alignment vertical="center"/>
    </xf>
    <xf numFmtId="3" fontId="4" fillId="0" borderId="60" xfId="0" applyNumberFormat="1" applyFont="1" applyBorder="1" applyAlignment="1">
      <alignment vertical="center"/>
    </xf>
    <xf numFmtId="3" fontId="4" fillId="0" borderId="61" xfId="0" applyNumberFormat="1" applyFont="1" applyBorder="1" applyAlignment="1">
      <alignment vertical="center"/>
    </xf>
    <xf numFmtId="3" fontId="4" fillId="0" borderId="62" xfId="0" applyNumberFormat="1" applyFont="1" applyBorder="1" applyAlignment="1">
      <alignment vertical="center"/>
    </xf>
    <xf numFmtId="3" fontId="4" fillId="0" borderId="63" xfId="0" applyNumberFormat="1" applyFont="1" applyBorder="1" applyAlignment="1">
      <alignment vertical="center"/>
    </xf>
    <xf numFmtId="3" fontId="4" fillId="0" borderId="64" xfId="0" applyNumberFormat="1" applyFont="1" applyBorder="1" applyAlignment="1">
      <alignment vertical="center"/>
    </xf>
    <xf numFmtId="3" fontId="4" fillId="0" borderId="65" xfId="0" applyNumberFormat="1" applyFont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3" fontId="2" fillId="2" borderId="66" xfId="0" applyNumberFormat="1" applyFont="1" applyFill="1" applyBorder="1" applyAlignment="1">
      <alignment vertical="center"/>
    </xf>
    <xf numFmtId="3" fontId="2" fillId="2" borderId="67" xfId="0" applyNumberFormat="1" applyFont="1" applyFill="1" applyBorder="1" applyAlignment="1">
      <alignment vertical="center"/>
    </xf>
    <xf numFmtId="3" fontId="2" fillId="2" borderId="7" xfId="0" applyNumberFormat="1" applyFont="1" applyFill="1" applyBorder="1" applyAlignment="1">
      <alignment vertical="center"/>
    </xf>
    <xf numFmtId="3" fontId="2" fillId="2" borderId="68" xfId="0" applyNumberFormat="1" applyFont="1" applyFill="1" applyBorder="1" applyAlignment="1">
      <alignment vertical="center"/>
    </xf>
    <xf numFmtId="0" fontId="2" fillId="3" borderId="69" xfId="0" applyFont="1" applyFill="1" applyBorder="1" applyAlignment="1">
      <alignment vertical="center"/>
    </xf>
    <xf numFmtId="3" fontId="2" fillId="3" borderId="70" xfId="0" applyNumberFormat="1" applyFont="1" applyFill="1" applyBorder="1" applyAlignment="1">
      <alignment vertical="center"/>
    </xf>
    <xf numFmtId="3" fontId="2" fillId="3" borderId="59" xfId="0" applyNumberFormat="1" applyFont="1" applyFill="1" applyBorder="1" applyAlignment="1">
      <alignment vertical="center"/>
    </xf>
    <xf numFmtId="3" fontId="2" fillId="3" borderId="60" xfId="0" applyNumberFormat="1" applyFont="1" applyFill="1" applyBorder="1" applyAlignment="1">
      <alignment vertical="center"/>
    </xf>
    <xf numFmtId="3" fontId="2" fillId="3" borderId="3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22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3" fontId="2" fillId="0" borderId="72" xfId="0" applyNumberFormat="1" applyFont="1" applyBorder="1" applyAlignment="1">
      <alignment vertical="center"/>
    </xf>
    <xf numFmtId="3" fontId="2" fillId="0" borderId="30" xfId="0" applyNumberFormat="1" applyFont="1" applyBorder="1" applyAlignment="1">
      <alignment vertical="center"/>
    </xf>
    <xf numFmtId="3" fontId="2" fillId="0" borderId="71" xfId="0" applyNumberFormat="1" applyFont="1" applyBorder="1" applyAlignment="1">
      <alignment vertical="center"/>
    </xf>
    <xf numFmtId="3" fontId="2" fillId="0" borderId="61" xfId="0" applyNumberFormat="1" applyFont="1" applyBorder="1" applyAlignment="1">
      <alignment vertical="center"/>
    </xf>
    <xf numFmtId="3" fontId="1" fillId="0" borderId="73" xfId="0" applyNumberFormat="1" applyFont="1" applyBorder="1" applyAlignment="1">
      <alignment vertical="center"/>
    </xf>
    <xf numFmtId="3" fontId="1" fillId="0" borderId="74" xfId="0" applyNumberFormat="1" applyFont="1" applyBorder="1" applyAlignment="1">
      <alignment vertical="center"/>
    </xf>
    <xf numFmtId="3" fontId="1" fillId="0" borderId="36" xfId="0" applyNumberFormat="1" applyFont="1" applyBorder="1" applyAlignment="1">
      <alignment vertical="center"/>
    </xf>
    <xf numFmtId="3" fontId="1" fillId="0" borderId="37" xfId="0" applyNumberFormat="1" applyFont="1" applyBorder="1" applyAlignment="1">
      <alignment vertical="center"/>
    </xf>
    <xf numFmtId="3" fontId="1" fillId="0" borderId="75" xfId="0" applyNumberFormat="1" applyFont="1" applyBorder="1" applyAlignment="1">
      <alignment vertical="center"/>
    </xf>
    <xf numFmtId="3" fontId="1" fillId="0" borderId="76" xfId="0" applyNumberFormat="1" applyFont="1" applyBorder="1" applyAlignment="1">
      <alignment vertical="center"/>
    </xf>
    <xf numFmtId="3" fontId="1" fillId="0" borderId="41" xfId="0" applyNumberFormat="1" applyFont="1" applyBorder="1" applyAlignment="1">
      <alignment vertical="center"/>
    </xf>
    <xf numFmtId="3" fontId="1" fillId="0" borderId="42" xfId="0" applyNumberFormat="1" applyFont="1" applyBorder="1" applyAlignment="1">
      <alignment vertical="center"/>
    </xf>
    <xf numFmtId="3" fontId="1" fillId="0" borderId="77" xfId="0" applyNumberFormat="1" applyFont="1" applyBorder="1" applyAlignment="1">
      <alignment vertical="center"/>
    </xf>
    <xf numFmtId="3" fontId="1" fillId="0" borderId="78" xfId="0" applyNumberFormat="1" applyFont="1" applyBorder="1" applyAlignment="1">
      <alignment vertical="center"/>
    </xf>
    <xf numFmtId="3" fontId="1" fillId="0" borderId="79" xfId="0" applyNumberFormat="1" applyFont="1" applyBorder="1" applyAlignment="1">
      <alignment vertical="center"/>
    </xf>
    <xf numFmtId="3" fontId="1" fillId="0" borderId="80" xfId="0" applyNumberFormat="1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81" xfId="0" applyNumberFormat="1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3" fontId="2" fillId="0" borderId="78" xfId="0" applyNumberFormat="1" applyFont="1" applyBorder="1" applyAlignment="1">
      <alignment vertical="center"/>
    </xf>
    <xf numFmtId="3" fontId="2" fillId="0" borderId="82" xfId="0" applyNumberFormat="1" applyFont="1" applyBorder="1" applyAlignment="1">
      <alignment vertical="center"/>
    </xf>
    <xf numFmtId="3" fontId="2" fillId="0" borderId="83" xfId="0" applyNumberFormat="1" applyFont="1" applyBorder="1" applyAlignment="1">
      <alignment vertical="center"/>
    </xf>
    <xf numFmtId="3" fontId="2" fillId="0" borderId="84" xfId="0" applyNumberFormat="1" applyFont="1" applyBorder="1" applyAlignment="1">
      <alignment vertical="center"/>
    </xf>
    <xf numFmtId="3" fontId="2" fillId="0" borderId="85" xfId="0" applyNumberFormat="1" applyFont="1" applyBorder="1" applyAlignment="1">
      <alignment vertical="center"/>
    </xf>
    <xf numFmtId="0" fontId="4" fillId="0" borderId="27" xfId="0" applyFont="1" applyBorder="1" applyAlignment="1">
      <alignment horizontal="left" vertical="center"/>
    </xf>
    <xf numFmtId="3" fontId="2" fillId="0" borderId="62" xfId="0" applyNumberFormat="1" applyFont="1" applyBorder="1" applyAlignment="1">
      <alignment vertical="center"/>
    </xf>
    <xf numFmtId="3" fontId="2" fillId="0" borderId="65" xfId="0" applyNumberFormat="1" applyFont="1" applyBorder="1" applyAlignment="1">
      <alignment vertical="center"/>
    </xf>
    <xf numFmtId="0" fontId="4" fillId="4" borderId="86" xfId="0" applyFont="1" applyFill="1" applyBorder="1" applyAlignment="1">
      <alignment horizontal="left" vertical="center"/>
    </xf>
    <xf numFmtId="3" fontId="2" fillId="4" borderId="87" xfId="0" applyNumberFormat="1" applyFont="1" applyFill="1" applyBorder="1" applyAlignment="1">
      <alignment vertical="center"/>
    </xf>
    <xf numFmtId="3" fontId="2" fillId="0" borderId="73" xfId="0" applyNumberFormat="1" applyFont="1" applyBorder="1" applyAlignment="1">
      <alignment vertical="center"/>
    </xf>
    <xf numFmtId="3" fontId="2" fillId="0" borderId="29" xfId="0" applyNumberFormat="1" applyFont="1" applyBorder="1" applyAlignment="1">
      <alignment vertical="center"/>
    </xf>
    <xf numFmtId="3" fontId="1" fillId="0" borderId="72" xfId="0" applyNumberFormat="1" applyFont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3" fontId="1" fillId="2" borderId="69" xfId="0" applyNumberFormat="1" applyFont="1" applyFill="1" applyBorder="1" applyAlignment="1">
      <alignment vertical="center"/>
    </xf>
    <xf numFmtId="3" fontId="2" fillId="2" borderId="62" xfId="0" applyNumberFormat="1" applyFont="1" applyFill="1" applyBorder="1" applyAlignment="1">
      <alignment vertical="center"/>
    </xf>
    <xf numFmtId="3" fontId="2" fillId="2" borderId="30" xfId="0" applyNumberFormat="1" applyFont="1" applyFill="1" applyBorder="1" applyAlignment="1">
      <alignment vertical="center"/>
    </xf>
    <xf numFmtId="3" fontId="2" fillId="2" borderId="71" xfId="0" applyNumberFormat="1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3" fontId="2" fillId="5" borderId="69" xfId="0" applyNumberFormat="1" applyFont="1" applyFill="1" applyBorder="1" applyAlignment="1">
      <alignment vertical="center"/>
    </xf>
    <xf numFmtId="3" fontId="2" fillId="5" borderId="62" xfId="0" applyNumberFormat="1" applyFont="1" applyFill="1" applyBorder="1" applyAlignment="1">
      <alignment vertical="center"/>
    </xf>
    <xf numFmtId="3" fontId="2" fillId="5" borderId="30" xfId="0" applyNumberFormat="1" applyFont="1" applyFill="1" applyBorder="1" applyAlignment="1">
      <alignment vertical="center"/>
    </xf>
    <xf numFmtId="3" fontId="2" fillId="5" borderId="71" xfId="0" applyNumberFormat="1" applyFont="1" applyFill="1" applyBorder="1" applyAlignment="1">
      <alignment vertical="center"/>
    </xf>
    <xf numFmtId="3" fontId="1" fillId="0" borderId="0" xfId="0" applyNumberFormat="1" applyFont="1"/>
    <xf numFmtId="164" fontId="1" fillId="0" borderId="0" xfId="0" applyNumberFormat="1" applyFont="1"/>
    <xf numFmtId="3" fontId="11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3" fontId="0" fillId="0" borderId="0" xfId="0" applyNumberFormat="1" applyAlignment="1">
      <alignment wrapText="1"/>
    </xf>
    <xf numFmtId="3" fontId="11" fillId="6" borderId="1" xfId="0" applyNumberFormat="1" applyFont="1" applyFill="1" applyBorder="1" applyAlignment="1">
      <alignment vertical="center"/>
    </xf>
    <xf numFmtId="3" fontId="23" fillId="0" borderId="0" xfId="0" applyNumberFormat="1" applyFont="1" applyAlignment="1">
      <alignment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4" fillId="0" borderId="89" xfId="1" applyNumberFormat="1" applyFont="1" applyBorder="1" applyAlignment="1">
      <alignment horizontal="center"/>
    </xf>
    <xf numFmtId="3" fontId="4" fillId="0" borderId="65" xfId="1" applyNumberFormat="1" applyFont="1" applyBorder="1" applyAlignment="1">
      <alignment horizontal="center"/>
    </xf>
    <xf numFmtId="164" fontId="11" fillId="0" borderId="97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1" applyFont="1"/>
    <xf numFmtId="3" fontId="4" fillId="0" borderId="88" xfId="1" applyNumberFormat="1" applyFont="1" applyBorder="1" applyAlignment="1">
      <alignment horizontal="center"/>
    </xf>
    <xf numFmtId="0" fontId="25" fillId="0" borderId="0" xfId="1" applyFont="1"/>
    <xf numFmtId="3" fontId="4" fillId="4" borderId="90" xfId="1" applyNumberFormat="1" applyFont="1" applyFill="1" applyBorder="1"/>
    <xf numFmtId="3" fontId="25" fillId="0" borderId="93" xfId="1" applyNumberFormat="1" applyFont="1" applyBorder="1"/>
    <xf numFmtId="0" fontId="4" fillId="0" borderId="0" xfId="1" applyFont="1"/>
    <xf numFmtId="3" fontId="4" fillId="0" borderId="93" xfId="1" applyNumberFormat="1" applyFont="1" applyBorder="1"/>
    <xf numFmtId="3" fontId="3" fillId="0" borderId="93" xfId="1" applyNumberFormat="1" applyFont="1" applyBorder="1"/>
    <xf numFmtId="3" fontId="4" fillId="4" borderId="93" xfId="1" applyNumberFormat="1" applyFont="1" applyFill="1" applyBorder="1"/>
    <xf numFmtId="164" fontId="8" fillId="0" borderId="97" xfId="0" applyNumberFormat="1" applyFont="1" applyBorder="1" applyAlignment="1">
      <alignment vertical="center"/>
    </xf>
    <xf numFmtId="3" fontId="4" fillId="7" borderId="98" xfId="1" applyNumberFormat="1" applyFont="1" applyFill="1" applyBorder="1"/>
    <xf numFmtId="3" fontId="4" fillId="4" borderId="91" xfId="1" applyNumberFormat="1" applyFont="1" applyFill="1" applyBorder="1"/>
    <xf numFmtId="3" fontId="4" fillId="4" borderId="92" xfId="1" applyNumberFormat="1" applyFont="1" applyFill="1" applyBorder="1"/>
    <xf numFmtId="3" fontId="25" fillId="0" borderId="94" xfId="1" applyNumberFormat="1" applyFont="1" applyBorder="1"/>
    <xf numFmtId="3" fontId="25" fillId="0" borderId="95" xfId="1" applyNumberFormat="1" applyFont="1" applyBorder="1"/>
    <xf numFmtId="3" fontId="4" fillId="0" borderId="94" xfId="1" applyNumberFormat="1" applyFont="1" applyBorder="1"/>
    <xf numFmtId="3" fontId="4" fillId="0" borderId="95" xfId="1" applyNumberFormat="1" applyFont="1" applyBorder="1"/>
    <xf numFmtId="3" fontId="11" fillId="0" borderId="96" xfId="0" applyNumberFormat="1" applyFont="1" applyBorder="1" applyAlignment="1">
      <alignment vertical="center"/>
    </xf>
    <xf numFmtId="3" fontId="3" fillId="0" borderId="94" xfId="1" applyNumberFormat="1" applyFont="1" applyBorder="1"/>
    <xf numFmtId="3" fontId="3" fillId="0" borderId="95" xfId="1" applyNumberFormat="1" applyFont="1" applyBorder="1"/>
    <xf numFmtId="3" fontId="4" fillId="4" borderId="94" xfId="1" applyNumberFormat="1" applyFont="1" applyFill="1" applyBorder="1"/>
    <xf numFmtId="3" fontId="4" fillId="4" borderId="95" xfId="1" applyNumberFormat="1" applyFont="1" applyFill="1" applyBorder="1"/>
    <xf numFmtId="3" fontId="4" fillId="7" borderId="99" xfId="1" applyNumberFormat="1" applyFont="1" applyFill="1" applyBorder="1"/>
    <xf numFmtId="3" fontId="4" fillId="7" borderId="100" xfId="1" applyNumberFormat="1" applyFont="1" applyFill="1" applyBorder="1"/>
    <xf numFmtId="3" fontId="4" fillId="6" borderId="93" xfId="1" applyNumberFormat="1" applyFont="1" applyFill="1" applyBorder="1"/>
    <xf numFmtId="3" fontId="26" fillId="6" borderId="1" xfId="0" applyNumberFormat="1" applyFont="1" applyFill="1" applyBorder="1" applyAlignment="1">
      <alignment vertical="center"/>
    </xf>
    <xf numFmtId="3" fontId="26" fillId="6" borderId="96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ál" xfId="0" builtinId="0"/>
    <cellStyle name="Normál_Munkafüzet3" xfId="1" xr:uid="{C154FF5D-AEDB-464A-A2B7-97746ECAA1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rv%20t&#225;bl&#225;k\&#214;NK%202025.%20terv.xls" TargetMode="External"/><Relationship Id="rId1" Type="http://schemas.openxmlformats.org/officeDocument/2006/relationships/externalLinkPath" Target="file:///D:\Terv%20t&#225;bl&#225;k\&#214;NK%202025.%20terv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enzugy\Penzugy%20-%20Mrazikne\2025.%20&#233;vi%20doksik\2025.%20&#233;vi%20tervek\2025.tervek%20Kisb&#233;r\Terv%20t&#225;bl&#225;k\el&#337;zetesre\WAMK%202025.%20terv.xls" TargetMode="External"/><Relationship Id="rId1" Type="http://schemas.openxmlformats.org/officeDocument/2006/relationships/externalLinkPath" Target="WAMK%202025.%20terv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enzugy\Penzugy%20-%20Mrazikne\2025.%20&#233;vi%20doksik\2025.%20&#233;vi%20tervek\2025.tervek%20Kisb&#233;r\Terv%20t&#225;bl&#225;k\el&#337;zetesre\Ovi%202025.%20terv.xls" TargetMode="External"/><Relationship Id="rId1" Type="http://schemas.openxmlformats.org/officeDocument/2006/relationships/externalLinkPath" Target="Ovi%202025.%20terv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enzugy\Penzugy%20-%20Mrazikne\2025.%20&#233;vi%20doksik\2025.%20&#233;vi%20tervek\2025.tervek%20Kisb&#233;r\Terv%20t&#225;bl&#225;k\el&#337;zetesre\&#336;SZI%202025.%20terv.xls" TargetMode="External"/><Relationship Id="rId1" Type="http://schemas.openxmlformats.org/officeDocument/2006/relationships/externalLinkPath" Target="&#336;SZI%202025.%20terv.xl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rv%20t&#225;bl&#225;k\Ovi%202025.%20terv.xls" TargetMode="External"/><Relationship Id="rId1" Type="http://schemas.openxmlformats.org/officeDocument/2006/relationships/externalLinkPath" Target="file:///D:\Terv%20t&#225;bl&#225;k\Ovi%202025.%20terv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enzugy\Penzugy%20-%20Mrazikne\2025.%20&#233;vi%20doksik\2025.%20&#233;vi%20tervek\2025.tervek%20Kisb&#233;r\Terv%20t&#225;bl&#225;k\el&#337;zetesre\&#214;NK%202025.%20terv.xls" TargetMode="External"/><Relationship Id="rId1" Type="http://schemas.openxmlformats.org/officeDocument/2006/relationships/externalLinkPath" Target="&#214;NK%202025.%20terv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enzugy\Penzugy%20-%20Mrazikne\2024.%20&#233;vi%20doksik\KV&#214;%202024.%20&#233;vi%20ktg.rendelet\2024.%20&#233;vi%20ktg.%20koncepci&#243;\2024.%20&#233;vi%20ktg%20el&#337;zetes%20t&#225;bl&#225;k.xlsx" TargetMode="External"/><Relationship Id="rId1" Type="http://schemas.openxmlformats.org/officeDocument/2006/relationships/externalLinkPath" Target="/Penzugy/Penzugy%20-%20Mrazikne/2024.%20&#233;vi%20doksik/KV&#214;%202024.%20&#233;vi%20ktg.rendelet/2024.%20&#233;vi%20ktg.%20koncepci&#243;/2024.%20&#233;vi%20ktg%20el&#337;zetes%20t&#225;bl&#225;k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rv%20t&#225;bl&#225;k\PH%202025%20terv.xls" TargetMode="External"/><Relationship Id="rId1" Type="http://schemas.openxmlformats.org/officeDocument/2006/relationships/externalLinkPath" Target="file:///D:\Terv%20t&#225;bl&#225;k\PH%202025%20terv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enzugy\Penzugy%20-%20Mrazikne\2023.%20doksik\Kisb&#233;r%202023.%20&#233;vi%20kv.rendelet%20t&#225;bl&#225;k%20eredeti.xls" TargetMode="External"/><Relationship Id="rId1" Type="http://schemas.openxmlformats.org/officeDocument/2006/relationships/externalLinkPath" Target="/Penzugy/Penzugy%20-%20Mrazikne/2023.%20doksik/Kisb&#233;r%202023.%20&#233;vi%20kv.rendelet%20t&#225;bl&#225;k%20eredeti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rv%20t&#225;bl&#225;k\VIG%202025.%20terv.xls" TargetMode="External"/><Relationship Id="rId1" Type="http://schemas.openxmlformats.org/officeDocument/2006/relationships/externalLinkPath" Target="file:///D:\Terv%20t&#225;bl&#225;k\VIG%202025.%20terv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rv%20t&#225;bl&#225;k\WAMK%202025.%20terv.xls" TargetMode="External"/><Relationship Id="rId1" Type="http://schemas.openxmlformats.org/officeDocument/2006/relationships/externalLinkPath" Target="file:///D:\Terv%20t&#225;bl&#225;k\WAMK%202025.%20terv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erv%20t&#225;bl&#225;k\&#336;SZI%202025.%20terv.xls" TargetMode="External"/><Relationship Id="rId1" Type="http://schemas.openxmlformats.org/officeDocument/2006/relationships/externalLinkPath" Target="file:///D:\Terv%20t&#225;bl&#225;k\&#336;SZI%202025.%20terv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enzugy\Penzugy%20-%20Mrazikne\2024.%20&#233;vi%20doksik\2024.tervek%20Kisb&#233;r\&#214;NK%202024.%20terv.xls" TargetMode="External"/><Relationship Id="rId1" Type="http://schemas.openxmlformats.org/officeDocument/2006/relationships/externalLinkPath" Target="/Penzugy/Penzugy%20-%20Mrazikne/2024.%20&#233;vi%20doksik/2024.tervek%20Kisb&#233;r/&#214;NK%202024.%20terv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enzugy\Penzugy%20-%20Mrazikne\2025.%20&#233;vi%20doksik\2025.%20&#233;vi%20tervek\2025.tervek%20Kisb&#233;r\Terv%20t&#225;bl&#225;k\el&#337;zetesre\PH%202025%20terv.xls" TargetMode="External"/><Relationship Id="rId1" Type="http://schemas.openxmlformats.org/officeDocument/2006/relationships/externalLinkPath" Target="PH%202025%20terv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enzugy\Penzugy%20-%20Mrazikne\2025.%20&#233;vi%20doksik\2025.%20&#233;vi%20tervek\2025.tervek%20Kisb&#233;r\Terv%20t&#225;bl&#225;k\el&#337;zetesre\VIG%202025.%20terv.xls" TargetMode="External"/><Relationship Id="rId1" Type="http://schemas.openxmlformats.org/officeDocument/2006/relationships/externalLinkPath" Target="VIG%202025.%20ter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vetés bev.2025"/>
      <sheetName val="Kvetés kiad.2025"/>
      <sheetName val="bérek"/>
      <sheetName val="közfogi"/>
      <sheetName val="PM bértámogatás"/>
      <sheetName val="107%"/>
      <sheetName val="22800Ft"/>
    </sheetNames>
    <sheetDataSet>
      <sheetData sheetId="0">
        <row r="6">
          <cell r="AA6">
            <v>1303005528</v>
          </cell>
        </row>
        <row r="18">
          <cell r="AA18">
            <v>28232621</v>
          </cell>
        </row>
        <row r="28">
          <cell r="AA28">
            <v>788450000</v>
          </cell>
        </row>
        <row r="35">
          <cell r="AA35">
            <v>532544779</v>
          </cell>
        </row>
        <row r="47">
          <cell r="AA47">
            <v>83000000</v>
          </cell>
        </row>
        <row r="53">
          <cell r="AA53">
            <v>450500000</v>
          </cell>
        </row>
        <row r="61">
          <cell r="AA61">
            <v>6632036</v>
          </cell>
        </row>
        <row r="69">
          <cell r="AA69">
            <v>194617558</v>
          </cell>
        </row>
        <row r="125">
          <cell r="AA125">
            <v>2250000000</v>
          </cell>
        </row>
      </sheetData>
      <sheetData sheetId="1">
        <row r="6">
          <cell r="AV6">
            <v>121571564</v>
          </cell>
        </row>
        <row r="88">
          <cell r="AV88">
            <v>12000000</v>
          </cell>
        </row>
        <row r="122">
          <cell r="AV122">
            <v>6773180</v>
          </cell>
        </row>
        <row r="130">
          <cell r="AV130">
            <v>41951759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öltségvetés 2025"/>
      <sheetName val="Bérek 02.06"/>
      <sheetName val="bér eredeti"/>
      <sheetName val="Megb.d"/>
      <sheetName val="107%"/>
      <sheetName val="22800Ft"/>
      <sheetName val="110% (2)"/>
    </sheetNames>
    <sheetDataSet>
      <sheetData sheetId="0">
        <row r="10">
          <cell r="H10">
            <v>38967196</v>
          </cell>
        </row>
        <row r="54">
          <cell r="H54">
            <v>7031731</v>
          </cell>
        </row>
        <row r="118">
          <cell r="H118">
            <v>103430403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vetés 2025"/>
      <sheetName val="bér 02.06"/>
      <sheetName val="bérek eredeti"/>
      <sheetName val="állami tám"/>
      <sheetName val="ped.emelés felh."/>
    </sheetNames>
    <sheetDataSet>
      <sheetData sheetId="0">
        <row r="121">
          <cell r="M121">
            <v>318989410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ÖNIO 2025 kv"/>
      <sheetName val="adagok terv"/>
      <sheetName val="Bérek 02.06"/>
      <sheetName val="bérek  eredeti"/>
      <sheetName val="107%"/>
      <sheetName val="110%"/>
      <sheetName val="110% + szakmai"/>
    </sheetNames>
    <sheetDataSet>
      <sheetData sheetId="0">
        <row r="7">
          <cell r="N7">
            <v>411252248</v>
          </cell>
        </row>
        <row r="50">
          <cell r="N50">
            <v>54778646</v>
          </cell>
        </row>
        <row r="125">
          <cell r="N125">
            <v>490962377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vetés 2025"/>
      <sheetName val="Bérek"/>
      <sheetName val="állami tám"/>
      <sheetName val="ped.emelés felh."/>
    </sheetNames>
    <sheetDataSet>
      <sheetData sheetId="0">
        <row r="9">
          <cell r="M9">
            <v>246303654</v>
          </cell>
        </row>
        <row r="58">
          <cell r="M58">
            <v>35596461</v>
          </cell>
        </row>
        <row r="65">
          <cell r="M65">
            <v>4299291</v>
          </cell>
        </row>
        <row r="69">
          <cell r="M69">
            <v>766703</v>
          </cell>
        </row>
        <row r="72">
          <cell r="M72">
            <v>18656276</v>
          </cell>
        </row>
        <row r="80">
          <cell r="M80">
            <v>70000</v>
          </cell>
        </row>
        <row r="83">
          <cell r="M83">
            <v>5973254</v>
          </cell>
        </row>
      </sheetData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vetés bev.2025"/>
      <sheetName val="Kvetés kiad.2025"/>
      <sheetName val="110%"/>
      <sheetName val="eredeti"/>
      <sheetName val="közfogi"/>
      <sheetName val="PM bértámogatás"/>
      <sheetName val="107%"/>
      <sheetName val="22800Ft"/>
      <sheetName val="110% (2)"/>
    </sheetNames>
    <sheetDataSet>
      <sheetData sheetId="0" refreshError="1"/>
      <sheetData sheetId="1">
        <row r="6">
          <cell r="AV6">
            <v>122985229</v>
          </cell>
        </row>
        <row r="57">
          <cell r="AV57">
            <v>17369807</v>
          </cell>
        </row>
        <row r="64">
          <cell r="AV64">
            <v>21859803</v>
          </cell>
        </row>
        <row r="68">
          <cell r="AV68">
            <v>4998000</v>
          </cell>
        </row>
        <row r="71">
          <cell r="AV71">
            <v>182486621</v>
          </cell>
        </row>
        <row r="79">
          <cell r="AV79">
            <v>400100</v>
          </cell>
        </row>
        <row r="82">
          <cell r="AV82">
            <v>278305467</v>
          </cell>
        </row>
        <row r="97">
          <cell r="AV97">
            <v>478682078</v>
          </cell>
        </row>
        <row r="131">
          <cell r="AV131">
            <v>1508548243</v>
          </cell>
        </row>
        <row r="367">
          <cell r="D367">
            <v>56498685</v>
          </cell>
        </row>
        <row r="368">
          <cell r="D368">
            <v>2135040</v>
          </cell>
        </row>
        <row r="372">
          <cell r="D372">
            <v>65100000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vételek"/>
      <sheetName val="Kiadások"/>
      <sheetName val="Beruházások"/>
      <sheetName val="Felújítások"/>
      <sheetName val="Tartalék"/>
      <sheetName val="Pályázatok 2024.01.01-é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vetés KÖH 2025"/>
      <sheetName val="Bérek"/>
      <sheetName val="107%"/>
      <sheetName val="22.800Ft"/>
      <sheetName val="KÖH támog."/>
    </sheetNames>
    <sheetDataSet>
      <sheetData sheetId="0">
        <row r="10">
          <cell r="Q10">
            <v>256623875</v>
          </cell>
        </row>
        <row r="63">
          <cell r="Q63">
            <v>18354210</v>
          </cell>
        </row>
        <row r="71">
          <cell r="Q71">
            <v>1150000</v>
          </cell>
        </row>
        <row r="74">
          <cell r="Q74">
            <v>8011583</v>
          </cell>
        </row>
        <row r="90">
          <cell r="Q90">
            <v>1270000</v>
          </cell>
        </row>
        <row r="92">
          <cell r="Q92">
            <v>2000000</v>
          </cell>
        </row>
        <row r="95">
          <cell r="Q95">
            <v>4800000</v>
          </cell>
        </row>
        <row r="97">
          <cell r="Q97">
            <v>350000</v>
          </cell>
        </row>
        <row r="99">
          <cell r="Q99">
            <v>4738812</v>
          </cell>
        </row>
        <row r="118">
          <cell r="Q118">
            <v>1082780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v-int"/>
      <sheetName val="kiad-int"/>
      <sheetName val="szoc_k_"/>
      <sheetName val="beruh"/>
      <sheetName val="felúj"/>
      <sheetName val="eu_s pr_"/>
      <sheetName val="belső fin_ "/>
      <sheetName val="külső fin_"/>
      <sheetName val="tart_"/>
      <sheetName val="önk.bev.cofog"/>
      <sheetName val="önk.kiad.cofog"/>
      <sheetName val="ph bev.cofog"/>
      <sheetName val="ph kiad cofog"/>
      <sheetName val="i-bev"/>
      <sheetName val="i-kiad"/>
      <sheetName val="létsz"/>
      <sheetName val="Stab_tv_"/>
      <sheetName val="egyenleg"/>
      <sheetName val="b_k_ré"/>
      <sheetName val="hköt"/>
      <sheetName val="mérl_"/>
      <sheetName val="m_mérl_"/>
      <sheetName val="f_mérl_"/>
      <sheetName val="kedv_"/>
      <sheetName val="3émérl"/>
      <sheetName val="eifelh"/>
      <sheetName val="Áll.hj."/>
      <sheetName val="maradv.cél szerinti tag"/>
      <sheetName val="Munka2"/>
    </sheetNames>
    <sheetDataSet>
      <sheetData sheetId="0">
        <row r="1">
          <cell r="B1" t="str">
            <v>melléklet a …/2023. (.  .) önkormányzati rendelethez</v>
          </cell>
        </row>
      </sheetData>
      <sheetData sheetId="1">
        <row r="33">
          <cell r="C33">
            <v>6435794206</v>
          </cell>
        </row>
      </sheetData>
      <sheetData sheetId="2">
        <row r="27">
          <cell r="G27">
            <v>270000</v>
          </cell>
        </row>
      </sheetData>
      <sheetData sheetId="3">
        <row r="47">
          <cell r="F47">
            <v>903512118</v>
          </cell>
        </row>
      </sheetData>
      <sheetData sheetId="4">
        <row r="24">
          <cell r="G24">
            <v>1551169621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D13">
            <v>943043242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14">
          <cell r="G14">
            <v>199571990</v>
          </cell>
        </row>
      </sheetData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vetés bev.2025"/>
      <sheetName val="Kvetés kiad.2025"/>
      <sheetName val="bérek"/>
      <sheetName val="gy.étk széto."/>
      <sheetName val="étkeztetés igénylés"/>
      <sheetName val="107%"/>
      <sheetName val="22800Ft"/>
    </sheetNames>
    <sheetDataSet>
      <sheetData sheetId="0">
        <row r="67">
          <cell r="M67">
            <v>45479860</v>
          </cell>
        </row>
      </sheetData>
      <sheetData sheetId="1">
        <row r="5">
          <cell r="O5">
            <v>117432844</v>
          </cell>
        </row>
        <row r="62">
          <cell r="O62">
            <v>76843340</v>
          </cell>
        </row>
        <row r="66">
          <cell r="O66">
            <v>1203000</v>
          </cell>
        </row>
        <row r="69">
          <cell r="O69">
            <v>44410960</v>
          </cell>
        </row>
        <row r="77">
          <cell r="O77">
            <v>30000</v>
          </cell>
        </row>
        <row r="80">
          <cell r="O80">
            <v>34597249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öltségvetés 2025"/>
      <sheetName val="Bérek"/>
      <sheetName val="Megb.d"/>
      <sheetName val="107%"/>
      <sheetName val="22800Ft"/>
    </sheetNames>
    <sheetDataSet>
      <sheetData sheetId="0">
        <row r="10">
          <cell r="H10">
            <v>36475586</v>
          </cell>
        </row>
        <row r="60">
          <cell r="H60">
            <v>3993000</v>
          </cell>
        </row>
        <row r="64">
          <cell r="H64">
            <v>1059000</v>
          </cell>
        </row>
        <row r="67">
          <cell r="H67">
            <v>49369000</v>
          </cell>
        </row>
        <row r="75">
          <cell r="H75">
            <v>50000</v>
          </cell>
        </row>
        <row r="78">
          <cell r="H78">
            <v>15393476</v>
          </cell>
        </row>
        <row r="95">
          <cell r="H95">
            <v>287000</v>
          </cell>
        </row>
        <row r="103">
          <cell r="H103">
            <v>12720000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ÖNIO 2025 kv"/>
      <sheetName val="adagok terv"/>
      <sheetName val="Bérek"/>
      <sheetName val="107%"/>
    </sheetNames>
    <sheetDataSet>
      <sheetData sheetId="0">
        <row r="7">
          <cell r="N7">
            <v>389321584</v>
          </cell>
        </row>
        <row r="63">
          <cell r="N63">
            <v>99267700</v>
          </cell>
        </row>
        <row r="67">
          <cell r="N67">
            <v>3009460</v>
          </cell>
        </row>
        <row r="70">
          <cell r="N70">
            <v>62396636</v>
          </cell>
        </row>
        <row r="78">
          <cell r="N78">
            <v>55000</v>
          </cell>
        </row>
        <row r="81">
          <cell r="N81">
            <v>42123731</v>
          </cell>
        </row>
        <row r="87">
          <cell r="N87">
            <v>270000</v>
          </cell>
        </row>
        <row r="97">
          <cell r="N97">
            <v>23800000</v>
          </cell>
        </row>
        <row r="106">
          <cell r="N106">
            <v>164352804</v>
          </cell>
        </row>
        <row r="129">
          <cell r="N129">
            <v>41638240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vetés bev.2024"/>
      <sheetName val="Kvetés kiad.2024"/>
      <sheetName val="bérek"/>
      <sheetName val="közfogi"/>
    </sheetNames>
    <sheetDataSet>
      <sheetData sheetId="0">
        <row r="6">
          <cell r="AA6">
            <v>1213172851</v>
          </cell>
        </row>
        <row r="103">
          <cell r="AA103">
            <v>0</v>
          </cell>
        </row>
      </sheetData>
      <sheetData sheetId="1">
        <row r="5">
          <cell r="AL5">
            <v>149992600</v>
          </cell>
        </row>
      </sheetData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vetés KÖH 2025"/>
      <sheetName val="Bérek 02.06"/>
      <sheetName val="eredeti bér"/>
      <sheetName val="107%"/>
      <sheetName val="22.800Ft"/>
      <sheetName val="KÖH támog."/>
      <sheetName val="110% (2)"/>
      <sheetName val="110% +középf."/>
    </sheetNames>
    <sheetDataSet>
      <sheetData sheetId="0">
        <row r="10">
          <cell r="Q10">
            <v>274057115</v>
          </cell>
        </row>
        <row r="50">
          <cell r="Q50">
            <v>39401362</v>
          </cell>
        </row>
        <row r="56">
          <cell r="Q56">
            <v>3558960</v>
          </cell>
        </row>
        <row r="60">
          <cell r="Q60">
            <v>13811187</v>
          </cell>
        </row>
        <row r="119">
          <cell r="Q119">
            <v>350642825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vetés bev.2025"/>
      <sheetName val="Kvetés kiad.2025"/>
      <sheetName val="bérek 02.06"/>
      <sheetName val="bér eredeti"/>
      <sheetName val="gy.étk széto."/>
      <sheetName val="étkeztetés igénylés"/>
      <sheetName val="107%"/>
      <sheetName val="22800Ft"/>
      <sheetName val="110% "/>
    </sheetNames>
    <sheetDataSet>
      <sheetData sheetId="0">
        <row r="123">
          <cell r="M123">
            <v>269518013</v>
          </cell>
        </row>
      </sheetData>
      <sheetData sheetId="1">
        <row r="5">
          <cell r="O5">
            <v>123000274</v>
          </cell>
        </row>
        <row r="55">
          <cell r="O55">
            <v>18785548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05000-7ED2-4000-87FD-1DEF29F9040F}">
  <dimension ref="B3:J46"/>
  <sheetViews>
    <sheetView topLeftCell="C21" workbookViewId="0">
      <selection activeCell="I40" sqref="I40"/>
    </sheetView>
  </sheetViews>
  <sheetFormatPr defaultRowHeight="15"/>
  <cols>
    <col min="2" max="2" width="34.7109375" customWidth="1"/>
    <col min="3" max="3" width="19.5703125" customWidth="1"/>
    <col min="4" max="4" width="22.85546875" customWidth="1"/>
    <col min="5" max="5" width="14.42578125" customWidth="1"/>
    <col min="6" max="6" width="13.85546875" customWidth="1"/>
    <col min="7" max="7" width="14.42578125" customWidth="1"/>
    <col min="8" max="8" width="17.28515625" customWidth="1"/>
    <col min="9" max="9" width="15.140625" customWidth="1"/>
    <col min="10" max="10" width="18.85546875" customWidth="1"/>
  </cols>
  <sheetData>
    <row r="3" spans="2:10">
      <c r="B3" s="39"/>
      <c r="C3" s="40"/>
      <c r="D3" s="40"/>
      <c r="E3" s="40"/>
      <c r="F3" s="40"/>
      <c r="G3" s="40"/>
      <c r="H3" s="40"/>
      <c r="I3" s="40"/>
      <c r="J3" s="40"/>
    </row>
    <row r="4" spans="2:10">
      <c r="B4" s="39"/>
      <c r="C4" s="40"/>
      <c r="D4" s="40"/>
      <c r="E4" s="40"/>
      <c r="F4" s="40"/>
      <c r="G4" s="40"/>
      <c r="H4" s="40"/>
      <c r="I4" s="40"/>
      <c r="J4" s="40"/>
    </row>
    <row r="5" spans="2:10">
      <c r="B5" s="217" t="s">
        <v>195</v>
      </c>
      <c r="C5" s="217"/>
      <c r="D5" s="217"/>
      <c r="E5" s="217"/>
      <c r="F5" s="217"/>
      <c r="G5" s="217"/>
      <c r="H5" s="217"/>
      <c r="I5" s="217"/>
      <c r="J5" s="217"/>
    </row>
    <row r="6" spans="2:10">
      <c r="B6" s="41"/>
      <c r="C6" s="40"/>
      <c r="D6" s="40"/>
      <c r="E6" s="40"/>
      <c r="F6" s="40"/>
      <c r="G6" s="40"/>
      <c r="H6" s="40"/>
      <c r="I6" s="40"/>
      <c r="J6" s="40"/>
    </row>
    <row r="7" spans="2:10">
      <c r="B7" s="41"/>
      <c r="C7" s="41"/>
      <c r="D7" s="41"/>
      <c r="E7" s="40"/>
      <c r="F7" s="40"/>
      <c r="G7" s="40"/>
      <c r="H7" s="40"/>
      <c r="I7" s="40"/>
      <c r="J7" s="40"/>
    </row>
    <row r="8" spans="2:10" ht="15.75" thickBot="1">
      <c r="B8" s="40"/>
      <c r="C8" s="40"/>
      <c r="D8" s="40"/>
      <c r="E8" s="40"/>
      <c r="F8" s="40"/>
      <c r="G8" s="40"/>
      <c r="H8" s="40"/>
      <c r="I8" s="40"/>
      <c r="J8" s="42" t="s">
        <v>64</v>
      </c>
    </row>
    <row r="9" spans="2:10" ht="24.75" thickBot="1">
      <c r="B9" s="43" t="s">
        <v>0</v>
      </c>
      <c r="C9" s="44" t="s">
        <v>130</v>
      </c>
      <c r="D9" s="44" t="s">
        <v>130</v>
      </c>
      <c r="E9" s="45" t="s">
        <v>3</v>
      </c>
      <c r="F9" s="46" t="s">
        <v>131</v>
      </c>
      <c r="G9" s="47" t="s">
        <v>5</v>
      </c>
      <c r="H9" s="47" t="s">
        <v>132</v>
      </c>
      <c r="I9" s="47" t="s">
        <v>7</v>
      </c>
      <c r="J9" s="48" t="s">
        <v>2</v>
      </c>
    </row>
    <row r="10" spans="2:10">
      <c r="B10" s="49" t="s">
        <v>133</v>
      </c>
      <c r="C10" s="50"/>
      <c r="D10" s="50"/>
      <c r="E10" s="51"/>
      <c r="F10" s="52"/>
      <c r="G10" s="53"/>
      <c r="H10" s="53"/>
      <c r="I10" s="53"/>
      <c r="J10" s="54"/>
    </row>
    <row r="11" spans="2:10">
      <c r="B11" s="55" t="s">
        <v>134</v>
      </c>
      <c r="C11" s="56">
        <v>1213172851</v>
      </c>
      <c r="D11" s="56">
        <f t="shared" ref="D11:D27" si="0">SUM(E11:J11)</f>
        <v>1303005528</v>
      </c>
      <c r="E11" s="57"/>
      <c r="F11" s="58"/>
      <c r="G11" s="59"/>
      <c r="H11" s="59"/>
      <c r="I11" s="59"/>
      <c r="J11" s="60">
        <f>'[1]Kvetés bev.2025'!$AA$6</f>
        <v>1303005528</v>
      </c>
    </row>
    <row r="12" spans="2:10">
      <c r="B12" s="55" t="s">
        <v>135</v>
      </c>
      <c r="C12" s="56">
        <v>0</v>
      </c>
      <c r="D12" s="56">
        <f t="shared" si="0"/>
        <v>0</v>
      </c>
      <c r="E12" s="57"/>
      <c r="F12" s="58"/>
      <c r="G12" s="59"/>
      <c r="H12" s="59"/>
      <c r="I12" s="59"/>
      <c r="J12" s="60"/>
    </row>
    <row r="13" spans="2:10">
      <c r="B13" s="55" t="s">
        <v>136</v>
      </c>
      <c r="C13" s="56">
        <v>0</v>
      </c>
      <c r="D13" s="56">
        <f t="shared" si="0"/>
        <v>0</v>
      </c>
      <c r="E13" s="57"/>
      <c r="F13" s="58"/>
      <c r="G13" s="59"/>
      <c r="H13" s="59"/>
      <c r="I13" s="59"/>
      <c r="J13" s="60"/>
    </row>
    <row r="14" spans="2:10">
      <c r="B14" s="55" t="s">
        <v>137</v>
      </c>
      <c r="C14" s="56">
        <v>0</v>
      </c>
      <c r="D14" s="56">
        <f t="shared" si="0"/>
        <v>0</v>
      </c>
      <c r="E14" s="57"/>
      <c r="F14" s="58"/>
      <c r="G14" s="59"/>
      <c r="H14" s="59"/>
      <c r="I14" s="59"/>
      <c r="J14" s="60"/>
    </row>
    <row r="15" spans="2:10">
      <c r="B15" s="55" t="s">
        <v>138</v>
      </c>
      <c r="C15" s="56">
        <v>0</v>
      </c>
      <c r="D15" s="56">
        <f t="shared" si="0"/>
        <v>0</v>
      </c>
      <c r="E15" s="57"/>
      <c r="F15" s="58"/>
      <c r="G15" s="59"/>
      <c r="H15" s="59"/>
      <c r="I15" s="59"/>
      <c r="J15" s="60"/>
    </row>
    <row r="16" spans="2:10" ht="15.75" thickBot="1">
      <c r="B16" s="61" t="s">
        <v>139</v>
      </c>
      <c r="C16" s="62">
        <v>37339009</v>
      </c>
      <c r="D16" s="62">
        <f t="shared" si="0"/>
        <v>33032621</v>
      </c>
      <c r="E16" s="63">
        <f>'[2]Kvetés KÖH 2025'!$Q$95</f>
        <v>4800000</v>
      </c>
      <c r="F16" s="64"/>
      <c r="G16" s="64"/>
      <c r="H16" s="65">
        <f>[3]b_k_ré!I38</f>
        <v>0</v>
      </c>
      <c r="I16" s="65">
        <f>[3]b_k_ré!J38</f>
        <v>0</v>
      </c>
      <c r="J16" s="66">
        <f>'[1]Kvetés bev.2025'!$AA$18</f>
        <v>28232621</v>
      </c>
    </row>
    <row r="17" spans="2:10" ht="15.75" thickBot="1">
      <c r="B17" s="67" t="s">
        <v>140</v>
      </c>
      <c r="C17" s="68">
        <f>SUM(C11:C16)</f>
        <v>1250511860</v>
      </c>
      <c r="D17" s="68">
        <f t="shared" si="0"/>
        <v>1336038149</v>
      </c>
      <c r="E17" s="69">
        <f t="shared" ref="E17:J17" si="1">SUM(E11:E16)</f>
        <v>4800000</v>
      </c>
      <c r="F17" s="69">
        <f t="shared" si="1"/>
        <v>0</v>
      </c>
      <c r="G17" s="70">
        <f t="shared" si="1"/>
        <v>0</v>
      </c>
      <c r="H17" s="71">
        <f t="shared" si="1"/>
        <v>0</v>
      </c>
      <c r="I17" s="71">
        <f t="shared" si="1"/>
        <v>0</v>
      </c>
      <c r="J17" s="72">
        <f t="shared" si="1"/>
        <v>1331238149</v>
      </c>
    </row>
    <row r="18" spans="2:10">
      <c r="B18" s="73" t="s">
        <v>141</v>
      </c>
      <c r="C18" s="74">
        <v>1576900000</v>
      </c>
      <c r="D18" s="74">
        <f t="shared" si="0"/>
        <v>788450000</v>
      </c>
      <c r="E18" s="75"/>
      <c r="F18" s="76"/>
      <c r="G18" s="77"/>
      <c r="H18" s="78"/>
      <c r="I18" s="78"/>
      <c r="J18" s="79">
        <f>'[1]Kvetés bev.2025'!$AA$28</f>
        <v>788450000</v>
      </c>
    </row>
    <row r="19" spans="2:10">
      <c r="B19" s="55" t="s">
        <v>142</v>
      </c>
      <c r="C19" s="56">
        <v>0</v>
      </c>
      <c r="D19" s="56">
        <f t="shared" si="0"/>
        <v>0</v>
      </c>
      <c r="E19" s="80"/>
      <c r="F19" s="81"/>
      <c r="G19" s="82"/>
      <c r="H19" s="58"/>
      <c r="I19" s="58"/>
      <c r="J19" s="60"/>
    </row>
    <row r="20" spans="2:10">
      <c r="B20" s="55" t="s">
        <v>143</v>
      </c>
      <c r="C20" s="56">
        <v>0</v>
      </c>
      <c r="D20" s="56">
        <f t="shared" si="0"/>
        <v>0</v>
      </c>
      <c r="E20" s="80"/>
      <c r="F20" s="81"/>
      <c r="G20" s="82"/>
      <c r="H20" s="58"/>
      <c r="I20" s="58"/>
      <c r="J20" s="60"/>
    </row>
    <row r="21" spans="2:10">
      <c r="B21" s="55" t="s">
        <v>144</v>
      </c>
      <c r="C21" s="56">
        <v>0</v>
      </c>
      <c r="D21" s="56">
        <f t="shared" si="0"/>
        <v>0</v>
      </c>
      <c r="E21" s="80"/>
      <c r="F21" s="81"/>
      <c r="G21" s="82"/>
      <c r="H21" s="58"/>
      <c r="I21" s="58"/>
      <c r="J21" s="60"/>
    </row>
    <row r="22" spans="2:10" ht="15.75" thickBot="1">
      <c r="B22" s="61" t="s">
        <v>145</v>
      </c>
      <c r="C22" s="62">
        <v>11496538</v>
      </c>
      <c r="D22" s="62">
        <f t="shared" si="0"/>
        <v>532544779</v>
      </c>
      <c r="E22" s="63">
        <f>[3]b_k_ré!F54</f>
        <v>0</v>
      </c>
      <c r="F22" s="64">
        <f>[3]b_k_ré!G54</f>
        <v>0</v>
      </c>
      <c r="G22" s="64">
        <f>[3]b_k_ré!H54</f>
        <v>0</v>
      </c>
      <c r="H22" s="65">
        <f>[3]b_k_ré!I54</f>
        <v>0</v>
      </c>
      <c r="I22" s="65">
        <f>[3]b_k_ré!J54</f>
        <v>0</v>
      </c>
      <c r="J22" s="66">
        <f>'[1]Kvetés bev.2025'!$AA$35</f>
        <v>532544779</v>
      </c>
    </row>
    <row r="23" spans="2:10" ht="15.75" thickBot="1">
      <c r="B23" s="67" t="s">
        <v>146</v>
      </c>
      <c r="C23" s="68">
        <f>SUM(C18:C22)</f>
        <v>1588396538</v>
      </c>
      <c r="D23" s="68">
        <f t="shared" si="0"/>
        <v>1320994779</v>
      </c>
      <c r="E23" s="69">
        <f t="shared" ref="E23:J23" si="2">SUM(E18:E22)</f>
        <v>0</v>
      </c>
      <c r="F23" s="70">
        <f t="shared" si="2"/>
        <v>0</v>
      </c>
      <c r="G23" s="70">
        <f t="shared" si="2"/>
        <v>0</v>
      </c>
      <c r="H23" s="71">
        <f t="shared" si="2"/>
        <v>0</v>
      </c>
      <c r="I23" s="71">
        <f t="shared" si="2"/>
        <v>0</v>
      </c>
      <c r="J23" s="72">
        <f t="shared" si="2"/>
        <v>1320994779</v>
      </c>
    </row>
    <row r="24" spans="2:10">
      <c r="B24" s="73" t="s">
        <v>147</v>
      </c>
      <c r="C24" s="74">
        <v>0</v>
      </c>
      <c r="D24" s="74">
        <f t="shared" si="0"/>
        <v>0</v>
      </c>
      <c r="E24" s="75"/>
      <c r="F24" s="83"/>
      <c r="G24" s="78"/>
      <c r="H24" s="84"/>
      <c r="I24" s="84"/>
      <c r="J24" s="79">
        <f>[3]b_k_ré!K55</f>
        <v>0</v>
      </c>
    </row>
    <row r="25" spans="2:10">
      <c r="B25" s="55" t="s">
        <v>148</v>
      </c>
      <c r="C25" s="56">
        <v>83000000</v>
      </c>
      <c r="D25" s="56">
        <f t="shared" si="0"/>
        <v>83000000</v>
      </c>
      <c r="E25" s="57"/>
      <c r="F25" s="58"/>
      <c r="G25" s="59"/>
      <c r="H25" s="59"/>
      <c r="I25" s="59"/>
      <c r="J25" s="60">
        <f>'[1]Kvetés bev.2025'!$AA$47</f>
        <v>83000000</v>
      </c>
    </row>
    <row r="26" spans="2:10">
      <c r="B26" s="55" t="s">
        <v>149</v>
      </c>
      <c r="C26" s="56">
        <v>310500000</v>
      </c>
      <c r="D26" s="56">
        <f t="shared" si="0"/>
        <v>450500000</v>
      </c>
      <c r="E26" s="57"/>
      <c r="F26" s="58"/>
      <c r="G26" s="59"/>
      <c r="H26" s="59"/>
      <c r="I26" s="59"/>
      <c r="J26" s="60">
        <f>'[1]Kvetés bev.2025'!$AA$53</f>
        <v>450500000</v>
      </c>
    </row>
    <row r="27" spans="2:10">
      <c r="B27" s="55" t="s">
        <v>150</v>
      </c>
      <c r="C27" s="56">
        <v>7267020</v>
      </c>
      <c r="D27" s="56">
        <f t="shared" si="0"/>
        <v>6982036</v>
      </c>
      <c r="E27" s="57">
        <f>'[2]Kvetés KÖH 2025'!$Q$97</f>
        <v>350000</v>
      </c>
      <c r="F27" s="58"/>
      <c r="G27" s="59"/>
      <c r="H27" s="59"/>
      <c r="I27" s="59"/>
      <c r="J27" s="60">
        <f>'[1]Kvetés bev.2025'!$AA$61</f>
        <v>6632036</v>
      </c>
    </row>
    <row r="28" spans="2:10">
      <c r="B28" s="85" t="s">
        <v>151</v>
      </c>
      <c r="C28" s="86">
        <f>SUM(C24:C27)</f>
        <v>400767020</v>
      </c>
      <c r="D28" s="86">
        <f t="shared" ref="D28:J28" si="3">SUM(D24:D27)</f>
        <v>540482036</v>
      </c>
      <c r="E28" s="87">
        <f t="shared" si="3"/>
        <v>350000</v>
      </c>
      <c r="F28" s="87">
        <f t="shared" si="3"/>
        <v>0</v>
      </c>
      <c r="G28" s="87">
        <f t="shared" si="3"/>
        <v>0</v>
      </c>
      <c r="H28" s="87">
        <f t="shared" si="3"/>
        <v>0</v>
      </c>
      <c r="I28" s="87">
        <f t="shared" si="3"/>
        <v>0</v>
      </c>
      <c r="J28" s="87">
        <f t="shared" si="3"/>
        <v>540132036</v>
      </c>
    </row>
    <row r="29" spans="2:10">
      <c r="B29" s="85" t="s">
        <v>152</v>
      </c>
      <c r="C29" s="86">
        <v>455525845</v>
      </c>
      <c r="D29" s="86">
        <f>SUM(E29:J29)</f>
        <v>421909034</v>
      </c>
      <c r="E29" s="86">
        <f>'[2]Kvetés KÖH 2025'!$Q$99</f>
        <v>4738812</v>
      </c>
      <c r="F29" s="87">
        <f>'[4]Kvetés bev.2025'!$M$67</f>
        <v>45479860</v>
      </c>
      <c r="G29" s="87">
        <f>'[5]Költségvetés 2025'!$H$103</f>
        <v>12720000</v>
      </c>
      <c r="H29" s="88"/>
      <c r="I29" s="88">
        <f>'[6]ÖNIO 2025 kv'!$N$106</f>
        <v>164352804</v>
      </c>
      <c r="J29" s="89">
        <f>'[1]Kvetés bev.2025'!$AA$69</f>
        <v>194617558</v>
      </c>
    </row>
    <row r="30" spans="2:10">
      <c r="B30" s="85" t="s">
        <v>153</v>
      </c>
      <c r="C30" s="86">
        <v>0</v>
      </c>
      <c r="D30" s="86">
        <f>SUM(E30:J30)</f>
        <v>0</v>
      </c>
      <c r="E30" s="87"/>
      <c r="F30" s="87">
        <f>[3]b_k_ré!G101</f>
        <v>0</v>
      </c>
      <c r="G30" s="87">
        <f>[3]b_k_ré!H101</f>
        <v>0</v>
      </c>
      <c r="H30" s="87">
        <f>[3]b_k_ré!I101</f>
        <v>0</v>
      </c>
      <c r="I30" s="87"/>
      <c r="J30" s="89">
        <f>[3]b_k_ré!K101</f>
        <v>0</v>
      </c>
    </row>
    <row r="31" spans="2:10">
      <c r="B31" s="85" t="s">
        <v>154</v>
      </c>
      <c r="C31" s="86">
        <v>39694923</v>
      </c>
      <c r="D31" s="86">
        <f>SUM(E31:J31)</f>
        <v>41638240</v>
      </c>
      <c r="E31" s="90"/>
      <c r="F31" s="87">
        <f>[3]b_k_ré!G108</f>
        <v>0</v>
      </c>
      <c r="G31" s="87">
        <f>[3]b_k_ré!H108</f>
        <v>0</v>
      </c>
      <c r="H31" s="87">
        <f>[3]b_k_ré!I108</f>
        <v>0</v>
      </c>
      <c r="I31" s="87">
        <f>'[6]ÖNIO 2025 kv'!$N$129</f>
        <v>41638240</v>
      </c>
      <c r="J31" s="89">
        <f>'[7]Kvetés bev.2024'!$AA$103</f>
        <v>0</v>
      </c>
    </row>
    <row r="32" spans="2:10" ht="15.75" thickBot="1">
      <c r="B32" s="85" t="s">
        <v>155</v>
      </c>
      <c r="C32" s="86">
        <v>1837200</v>
      </c>
      <c r="D32" s="86">
        <f>SUM(E32:J32)</f>
        <v>1082780</v>
      </c>
      <c r="E32" s="91">
        <f>'[2]Kvetés KÖH 2025'!$Q$118</f>
        <v>1082780</v>
      </c>
      <c r="F32" s="91">
        <f>[3]b_k_ré!G119</f>
        <v>0</v>
      </c>
      <c r="G32" s="91">
        <f>[3]b_k_ré!H119</f>
        <v>0</v>
      </c>
      <c r="H32" s="91">
        <f>[3]b_k_ré!I119</f>
        <v>0</v>
      </c>
      <c r="I32" s="91"/>
      <c r="J32" s="92">
        <f>[3]b_k_ré!K119</f>
        <v>0</v>
      </c>
    </row>
    <row r="33" spans="2:10" ht="15.75" thickBot="1">
      <c r="B33" s="93" t="s">
        <v>156</v>
      </c>
      <c r="C33" s="94">
        <f>C17+C23+C28+C29+C30+C31+C32</f>
        <v>3736733386</v>
      </c>
      <c r="D33" s="94">
        <f t="shared" ref="D33:I33" si="4">D17+D23+D28+D29+D30+D31+D32</f>
        <v>3662145018</v>
      </c>
      <c r="E33" s="95">
        <f t="shared" si="4"/>
        <v>10971592</v>
      </c>
      <c r="F33" s="96">
        <f t="shared" si="4"/>
        <v>45479860</v>
      </c>
      <c r="G33" s="96">
        <f t="shared" si="4"/>
        <v>12720000</v>
      </c>
      <c r="H33" s="96">
        <f t="shared" si="4"/>
        <v>0</v>
      </c>
      <c r="I33" s="96">
        <f t="shared" si="4"/>
        <v>205991044</v>
      </c>
      <c r="J33" s="97">
        <f>J17+J23+J28+J29+J30+J31+J32</f>
        <v>3386982522</v>
      </c>
    </row>
    <row r="34" spans="2:10">
      <c r="B34" s="98" t="s">
        <v>157</v>
      </c>
      <c r="C34" s="99">
        <v>0</v>
      </c>
      <c r="D34" s="99">
        <f>SUM(E34:J34)</f>
        <v>0</v>
      </c>
      <c r="E34" s="51"/>
      <c r="F34" s="52"/>
      <c r="G34" s="53"/>
      <c r="H34" s="53"/>
      <c r="I34" s="53"/>
      <c r="J34" s="54"/>
    </row>
    <row r="35" spans="2:10">
      <c r="B35" s="55" t="s">
        <v>158</v>
      </c>
      <c r="C35" s="100">
        <v>0</v>
      </c>
      <c r="D35" s="100">
        <f t="shared" ref="D35:D40" si="5">SUM(E35:J35)</f>
        <v>0</v>
      </c>
      <c r="E35" s="57"/>
      <c r="F35" s="58"/>
      <c r="G35" s="59"/>
      <c r="H35" s="59"/>
      <c r="I35" s="59"/>
      <c r="J35" s="60"/>
    </row>
    <row r="36" spans="2:10">
      <c r="B36" s="73" t="s">
        <v>159</v>
      </c>
      <c r="C36" s="100">
        <v>3050000000</v>
      </c>
      <c r="D36" s="100">
        <f t="shared" si="5"/>
        <v>2250000000</v>
      </c>
      <c r="E36" s="57"/>
      <c r="F36" s="58"/>
      <c r="G36" s="59"/>
      <c r="H36" s="59"/>
      <c r="I36" s="59"/>
      <c r="J36" s="60">
        <f>'[1]Kvetés bev.2025'!$AA$125</f>
        <v>2250000000</v>
      </c>
    </row>
    <row r="37" spans="2:10">
      <c r="B37" s="55" t="s">
        <v>160</v>
      </c>
      <c r="C37" s="101">
        <v>0</v>
      </c>
      <c r="D37" s="101">
        <f t="shared" si="5"/>
        <v>0</v>
      </c>
      <c r="E37" s="57"/>
      <c r="F37" s="58"/>
      <c r="G37" s="59"/>
      <c r="H37" s="59"/>
      <c r="I37" s="59"/>
      <c r="J37" s="60"/>
    </row>
    <row r="38" spans="2:10">
      <c r="B38" s="55" t="s">
        <v>161</v>
      </c>
      <c r="C38" s="100">
        <v>0</v>
      </c>
      <c r="D38" s="100">
        <f t="shared" si="5"/>
        <v>0</v>
      </c>
      <c r="E38" s="57"/>
      <c r="F38" s="58"/>
      <c r="G38" s="59"/>
      <c r="H38" s="59"/>
      <c r="I38" s="59"/>
      <c r="J38" s="60"/>
    </row>
    <row r="39" spans="2:10">
      <c r="B39" s="55" t="s">
        <v>162</v>
      </c>
      <c r="C39" s="100">
        <v>1340666026</v>
      </c>
      <c r="D39" s="100">
        <f t="shared" si="5"/>
        <v>1533543028</v>
      </c>
      <c r="E39" s="57">
        <f>'[8]Kvetés KÖH 2025'!$Q$119</f>
        <v>350642825</v>
      </c>
      <c r="F39" s="59">
        <f>'[9]Kvetés bev.2025'!$M$123</f>
        <v>269518013</v>
      </c>
      <c r="G39" s="59">
        <f>'[10]Költségvetés 2025'!$H$118</f>
        <v>103430403</v>
      </c>
      <c r="H39" s="59">
        <f>'[11]Kvetés 2025'!$M$121</f>
        <v>318989410</v>
      </c>
      <c r="I39" s="59">
        <f>'[12]ÖNIO 2025 kv'!$N$125</f>
        <v>490962377</v>
      </c>
      <c r="J39" s="60"/>
    </row>
    <row r="40" spans="2:10" ht="15.75" thickBot="1">
      <c r="B40" s="61" t="s">
        <v>163</v>
      </c>
      <c r="C40" s="102">
        <v>0</v>
      </c>
      <c r="D40" s="102">
        <f t="shared" si="5"/>
        <v>0</v>
      </c>
      <c r="E40" s="103"/>
      <c r="F40" s="65"/>
      <c r="G40" s="104"/>
      <c r="H40" s="104"/>
      <c r="I40" s="104"/>
      <c r="J40" s="66"/>
    </row>
    <row r="41" spans="2:10" ht="15.75" thickBot="1">
      <c r="B41" s="67" t="s">
        <v>164</v>
      </c>
      <c r="C41" s="68">
        <f>SUM(C34:C40)</f>
        <v>4390666026</v>
      </c>
      <c r="D41" s="68">
        <f>SUM(E41:J41)</f>
        <v>3783543028</v>
      </c>
      <c r="E41" s="105">
        <f t="shared" ref="E41:J41" si="6">SUM(E34:E40)</f>
        <v>350642825</v>
      </c>
      <c r="F41" s="106">
        <f t="shared" si="6"/>
        <v>269518013</v>
      </c>
      <c r="G41" s="106">
        <f t="shared" si="6"/>
        <v>103430403</v>
      </c>
      <c r="H41" s="106">
        <f t="shared" si="6"/>
        <v>318989410</v>
      </c>
      <c r="I41" s="106">
        <f t="shared" si="6"/>
        <v>490962377</v>
      </c>
      <c r="J41" s="72">
        <f t="shared" si="6"/>
        <v>2250000000</v>
      </c>
    </row>
    <row r="42" spans="2:10" ht="15.75" thickBot="1">
      <c r="B42" s="67" t="s">
        <v>165</v>
      </c>
      <c r="C42" s="68">
        <v>0</v>
      </c>
      <c r="D42" s="68">
        <f>SUM(E42:J42)</f>
        <v>0</v>
      </c>
      <c r="E42" s="105"/>
      <c r="F42" s="71"/>
      <c r="G42" s="106"/>
      <c r="H42" s="106"/>
      <c r="I42" s="106"/>
      <c r="J42" s="72"/>
    </row>
    <row r="43" spans="2:10" ht="15.75" thickBot="1">
      <c r="B43" s="67" t="s">
        <v>166</v>
      </c>
      <c r="C43" s="68">
        <v>0</v>
      </c>
      <c r="D43" s="68">
        <f>SUM(E43:J43)</f>
        <v>0</v>
      </c>
      <c r="E43" s="107"/>
      <c r="F43" s="108"/>
      <c r="G43" s="70"/>
      <c r="H43" s="109"/>
      <c r="I43" s="110"/>
      <c r="J43" s="111"/>
    </row>
    <row r="44" spans="2:10" ht="15.75" thickBot="1">
      <c r="B44" s="112" t="s">
        <v>167</v>
      </c>
      <c r="C44" s="113">
        <f>C41+C42+C43</f>
        <v>4390666026</v>
      </c>
      <c r="D44" s="113">
        <f t="shared" ref="D44:J44" si="7">D41+D42+D43</f>
        <v>3783543028</v>
      </c>
      <c r="E44" s="114">
        <f t="shared" si="7"/>
        <v>350642825</v>
      </c>
      <c r="F44" s="115">
        <f>F41+F42+F43</f>
        <v>269518013</v>
      </c>
      <c r="G44" s="115">
        <f t="shared" si="7"/>
        <v>103430403</v>
      </c>
      <c r="H44" s="115">
        <f t="shared" si="7"/>
        <v>318989410</v>
      </c>
      <c r="I44" s="115">
        <f t="shared" si="7"/>
        <v>490962377</v>
      </c>
      <c r="J44" s="116">
        <f t="shared" si="7"/>
        <v>2250000000</v>
      </c>
    </row>
    <row r="45" spans="2:10" ht="15.75" thickBot="1">
      <c r="B45" s="117" t="s">
        <v>168</v>
      </c>
      <c r="C45" s="118">
        <f>C44+C33</f>
        <v>8127399412</v>
      </c>
      <c r="D45" s="118">
        <f t="shared" ref="D45:J45" si="8">D44+D33</f>
        <v>7445688046</v>
      </c>
      <c r="E45" s="119">
        <f t="shared" si="8"/>
        <v>361614417</v>
      </c>
      <c r="F45" s="120">
        <f>F44+F33</f>
        <v>314997873</v>
      </c>
      <c r="G45" s="120">
        <f t="shared" si="8"/>
        <v>116150403</v>
      </c>
      <c r="H45" s="120">
        <f t="shared" si="8"/>
        <v>318989410</v>
      </c>
      <c r="I45" s="120">
        <f t="shared" si="8"/>
        <v>696953421</v>
      </c>
      <c r="J45" s="121">
        <f t="shared" si="8"/>
        <v>5636982522</v>
      </c>
    </row>
    <row r="46" spans="2:10">
      <c r="B46" s="122"/>
      <c r="C46" s="123"/>
      <c r="D46" s="123"/>
      <c r="E46" s="124"/>
      <c r="F46" s="124"/>
      <c r="G46" s="124"/>
      <c r="H46" s="124"/>
      <c r="I46" s="124"/>
      <c r="J46" s="124"/>
    </row>
  </sheetData>
  <mergeCells count="1">
    <mergeCell ref="B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57CF3-90B3-46D4-9486-C1D9786F4189}">
  <dimension ref="B2:J39"/>
  <sheetViews>
    <sheetView topLeftCell="B14" workbookViewId="0">
      <selection activeCell="B8" sqref="B8:J10"/>
    </sheetView>
  </sheetViews>
  <sheetFormatPr defaultRowHeight="15"/>
  <cols>
    <col min="2" max="2" width="39.28515625" customWidth="1"/>
    <col min="3" max="3" width="16.85546875" customWidth="1"/>
    <col min="4" max="4" width="19.28515625" customWidth="1"/>
    <col min="5" max="5" width="13.28515625" customWidth="1"/>
    <col min="6" max="6" width="14.85546875" customWidth="1"/>
    <col min="7" max="7" width="13.28515625" customWidth="1"/>
    <col min="8" max="8" width="12.28515625" customWidth="1"/>
    <col min="9" max="9" width="11.42578125" customWidth="1"/>
    <col min="10" max="10" width="14.85546875" customWidth="1"/>
  </cols>
  <sheetData>
    <row r="2" spans="2:10">
      <c r="B2" s="125"/>
      <c r="C2" s="126">
        <f>'[3]bev-int'!C2</f>
        <v>0</v>
      </c>
      <c r="D2" s="126"/>
      <c r="E2" s="126"/>
      <c r="F2" s="126"/>
      <c r="G2" s="126"/>
      <c r="H2" s="126"/>
      <c r="I2" s="126"/>
      <c r="J2" s="126"/>
    </row>
    <row r="3" spans="2:10">
      <c r="B3" s="127"/>
      <c r="C3" s="126"/>
      <c r="D3" s="126"/>
      <c r="E3" s="126"/>
      <c r="F3" s="126"/>
      <c r="G3" s="126"/>
      <c r="H3" s="126"/>
      <c r="I3" s="126"/>
      <c r="J3" s="126"/>
    </row>
    <row r="4" spans="2:10">
      <c r="B4" s="218" t="s">
        <v>194</v>
      </c>
      <c r="C4" s="218"/>
      <c r="D4" s="218"/>
      <c r="E4" s="218"/>
      <c r="F4" s="218"/>
      <c r="G4" s="218"/>
      <c r="H4" s="218"/>
      <c r="I4" s="218"/>
      <c r="J4" s="218"/>
    </row>
    <row r="5" spans="2:10">
      <c r="B5" s="218" t="s">
        <v>169</v>
      </c>
      <c r="C5" s="218"/>
      <c r="D5" s="218"/>
      <c r="E5" s="218"/>
      <c r="F5" s="218"/>
      <c r="G5" s="218"/>
      <c r="H5" s="218"/>
      <c r="I5" s="218"/>
      <c r="J5" s="218"/>
    </row>
    <row r="6" spans="2:10">
      <c r="B6" s="128"/>
      <c r="C6" s="128"/>
      <c r="D6" s="128"/>
      <c r="E6" s="128"/>
      <c r="F6" s="128"/>
      <c r="G6" s="128"/>
      <c r="H6" s="128"/>
      <c r="I6" s="128"/>
      <c r="J6" s="128"/>
    </row>
    <row r="7" spans="2:10" ht="15.75" thickBot="1">
      <c r="B7" s="127"/>
      <c r="C7" s="126"/>
      <c r="D7" s="126"/>
      <c r="E7" s="126"/>
      <c r="F7" s="126"/>
      <c r="G7" s="126"/>
      <c r="H7" s="126"/>
      <c r="I7" s="126"/>
      <c r="J7" s="129" t="s">
        <v>64</v>
      </c>
    </row>
    <row r="8" spans="2:10" ht="39" thickBot="1">
      <c r="B8" s="130" t="s">
        <v>0</v>
      </c>
      <c r="C8" s="44" t="s">
        <v>130</v>
      </c>
      <c r="D8" s="44" t="s">
        <v>196</v>
      </c>
      <c r="E8" s="45" t="s">
        <v>3</v>
      </c>
      <c r="F8" s="131" t="s">
        <v>131</v>
      </c>
      <c r="G8" s="132" t="s">
        <v>5</v>
      </c>
      <c r="H8" s="132" t="s">
        <v>197</v>
      </c>
      <c r="I8" s="132" t="s">
        <v>7</v>
      </c>
      <c r="J8" s="133" t="s">
        <v>2</v>
      </c>
    </row>
    <row r="9" spans="2:10" ht="15.75" thickBot="1">
      <c r="B9" s="67" t="s">
        <v>170</v>
      </c>
      <c r="C9" s="134">
        <v>1078799044</v>
      </c>
      <c r="D9" s="134">
        <f t="shared" ref="D9:D34" si="0">SUM(E9:J9)</f>
        <v>1216565716</v>
      </c>
      <c r="E9" s="135">
        <f>'[8]Kvetés KÖH 2025'!$Q$10</f>
        <v>274057115</v>
      </c>
      <c r="F9" s="135">
        <f>'[9]Kvetés kiad.2025'!$O$5</f>
        <v>123000274</v>
      </c>
      <c r="G9" s="135">
        <f>'[10]Költségvetés 2025'!$H$10</f>
        <v>38967196</v>
      </c>
      <c r="H9" s="135">
        <f>'[13]Kvetés 2025'!$M$9</f>
        <v>246303654</v>
      </c>
      <c r="I9" s="135">
        <f>'[12]ÖNIO 2025 kv'!$N$7</f>
        <v>411252248</v>
      </c>
      <c r="J9" s="136">
        <f>'[14]Kvetés kiad.2025'!$AV$6</f>
        <v>122985229</v>
      </c>
    </row>
    <row r="10" spans="2:10" ht="15.75" thickBot="1">
      <c r="B10" s="67" t="s">
        <v>171</v>
      </c>
      <c r="C10" s="134">
        <v>156773892</v>
      </c>
      <c r="D10" s="134">
        <f t="shared" si="0"/>
        <v>172963555</v>
      </c>
      <c r="E10" s="137">
        <f>'[8]Kvetés KÖH 2025'!$Q$50</f>
        <v>39401362</v>
      </c>
      <c r="F10" s="135">
        <f>'[9]Kvetés kiad.2025'!$O$55</f>
        <v>18785548</v>
      </c>
      <c r="G10" s="135">
        <f>'[10]Költségvetés 2025'!$H$54</f>
        <v>7031731</v>
      </c>
      <c r="H10" s="135">
        <f>'[13]Kvetés 2025'!$M$58</f>
        <v>35596461</v>
      </c>
      <c r="I10" s="135">
        <f>'[12]ÖNIO 2025 kv'!$N$50</f>
        <v>54778646</v>
      </c>
      <c r="J10" s="136">
        <f>'[14]Kvetés kiad.2025'!$AV$57</f>
        <v>17369807</v>
      </c>
    </row>
    <row r="11" spans="2:10">
      <c r="B11" s="73" t="s">
        <v>172</v>
      </c>
      <c r="C11" s="138">
        <v>202486751</v>
      </c>
      <c r="D11" s="138">
        <f t="shared" si="0"/>
        <v>209822094</v>
      </c>
      <c r="E11" s="139">
        <f>'[8]Kvetés KÖH 2025'!$Q$56</f>
        <v>3558960</v>
      </c>
      <c r="F11" s="140">
        <f>'[4]Kvetés kiad.2025'!$O$62</f>
        <v>76843340</v>
      </c>
      <c r="G11" s="141">
        <f>'[5]Költségvetés 2025'!$H$60</f>
        <v>3993000</v>
      </c>
      <c r="H11" s="141">
        <f>'[13]Kvetés 2025'!$M$65</f>
        <v>4299291</v>
      </c>
      <c r="I11" s="141">
        <f>'[6]ÖNIO 2025 kv'!$N$63</f>
        <v>99267700</v>
      </c>
      <c r="J11" s="142">
        <f>'[14]Kvetés kiad.2025'!$AV$64</f>
        <v>21859803</v>
      </c>
    </row>
    <row r="12" spans="2:10">
      <c r="B12" s="55" t="s">
        <v>173</v>
      </c>
      <c r="C12" s="138">
        <v>22441100</v>
      </c>
      <c r="D12" s="138">
        <f t="shared" si="0"/>
        <v>24847350</v>
      </c>
      <c r="E12" s="143">
        <f>'[8]Kvetés KÖH 2025'!$Q$60</f>
        <v>13811187</v>
      </c>
      <c r="F12" s="144">
        <f>'[4]Kvetés kiad.2025'!$O$66</f>
        <v>1203000</v>
      </c>
      <c r="G12" s="145">
        <f>'[5]Költségvetés 2025'!$H$64</f>
        <v>1059000</v>
      </c>
      <c r="H12" s="145">
        <f>'[13]Kvetés 2025'!$M$69</f>
        <v>766703</v>
      </c>
      <c r="I12" s="145">
        <f>'[6]ÖNIO 2025 kv'!$N$67</f>
        <v>3009460</v>
      </c>
      <c r="J12" s="146">
        <f>'[14]Kvetés kiad.2025'!$AV$68</f>
        <v>4998000</v>
      </c>
    </row>
    <row r="13" spans="2:10">
      <c r="B13" s="55" t="s">
        <v>174</v>
      </c>
      <c r="C13" s="138">
        <v>354476908</v>
      </c>
      <c r="D13" s="138">
        <f t="shared" si="0"/>
        <v>375673703</v>
      </c>
      <c r="E13" s="143">
        <f>'[2]Kvetés KÖH 2025'!$Q$63</f>
        <v>18354210</v>
      </c>
      <c r="F13" s="144">
        <f>'[4]Kvetés kiad.2025'!$O$69</f>
        <v>44410960</v>
      </c>
      <c r="G13" s="145">
        <f>'[5]Költségvetés 2025'!$H$67</f>
        <v>49369000</v>
      </c>
      <c r="H13" s="145">
        <f>'[13]Kvetés 2025'!$M$72</f>
        <v>18656276</v>
      </c>
      <c r="I13" s="145">
        <f>'[6]ÖNIO 2025 kv'!$N$70</f>
        <v>62396636</v>
      </c>
      <c r="J13" s="146">
        <f>'[14]Kvetés kiad.2025'!$AV$71</f>
        <v>182486621</v>
      </c>
    </row>
    <row r="14" spans="2:10">
      <c r="B14" s="55" t="s">
        <v>175</v>
      </c>
      <c r="C14" s="138">
        <v>1515355</v>
      </c>
      <c r="D14" s="138">
        <f t="shared" si="0"/>
        <v>1755100</v>
      </c>
      <c r="E14" s="143">
        <f>'[2]Kvetés KÖH 2025'!$Q$71</f>
        <v>1150000</v>
      </c>
      <c r="F14" s="144">
        <f>'[4]Kvetés kiad.2025'!$O$77</f>
        <v>30000</v>
      </c>
      <c r="G14" s="145">
        <f>'[5]Költségvetés 2025'!$H$75</f>
        <v>50000</v>
      </c>
      <c r="H14" s="145">
        <f>'[13]Kvetés 2025'!$M$80</f>
        <v>70000</v>
      </c>
      <c r="I14" s="145">
        <f>'[6]ÖNIO 2025 kv'!$N$78</f>
        <v>55000</v>
      </c>
      <c r="J14" s="146">
        <f>'[14]Kvetés kiad.2025'!$AV$79</f>
        <v>400100</v>
      </c>
    </row>
    <row r="15" spans="2:10" ht="15.75" thickBot="1">
      <c r="B15" s="61" t="s">
        <v>176</v>
      </c>
      <c r="C15" s="147">
        <v>549954591</v>
      </c>
      <c r="D15" s="147">
        <f t="shared" si="0"/>
        <v>384404760</v>
      </c>
      <c r="E15" s="148">
        <f>'[2]Kvetés KÖH 2025'!$Q$74</f>
        <v>8011583</v>
      </c>
      <c r="F15" s="149">
        <f>'[4]Kvetés kiad.2025'!$O$80</f>
        <v>34597249</v>
      </c>
      <c r="G15" s="150">
        <f>'[5]Költségvetés 2025'!$H$78</f>
        <v>15393476</v>
      </c>
      <c r="H15" s="150">
        <f>'[13]Kvetés 2025'!$M$83</f>
        <v>5973254</v>
      </c>
      <c r="I15" s="150">
        <f>'[6]ÖNIO 2025 kv'!$N$81</f>
        <v>42123731</v>
      </c>
      <c r="J15" s="151">
        <f>'[14]Kvetés kiad.2025'!$AV$82</f>
        <v>278305467</v>
      </c>
    </row>
    <row r="16" spans="2:10" ht="15.75" thickBot="1">
      <c r="B16" s="67" t="s">
        <v>177</v>
      </c>
      <c r="C16" s="134">
        <f>SUM(C11:C15)</f>
        <v>1130874705</v>
      </c>
      <c r="D16" s="134">
        <f t="shared" si="0"/>
        <v>996503007</v>
      </c>
      <c r="E16" s="134">
        <f t="shared" ref="E16:G16" si="1">SUM(E11:E15)</f>
        <v>44885940</v>
      </c>
      <c r="F16" s="134">
        <f t="shared" si="1"/>
        <v>157084549</v>
      </c>
      <c r="G16" s="134">
        <f t="shared" si="1"/>
        <v>69864476</v>
      </c>
      <c r="H16" s="134">
        <f>SUM(H11:H15)</f>
        <v>29765524</v>
      </c>
      <c r="I16" s="134">
        <f t="shared" ref="I16:J16" si="2">SUM(I11:I15)</f>
        <v>206852527</v>
      </c>
      <c r="J16" s="134">
        <f t="shared" si="2"/>
        <v>488049991</v>
      </c>
    </row>
    <row r="17" spans="2:10" ht="15.75" thickBot="1">
      <c r="B17" s="152" t="s">
        <v>178</v>
      </c>
      <c r="C17" s="153">
        <v>8234700</v>
      </c>
      <c r="D17" s="153">
        <f t="shared" si="0"/>
        <v>12270000</v>
      </c>
      <c r="E17" s="154"/>
      <c r="F17" s="155"/>
      <c r="G17" s="156"/>
      <c r="H17" s="156"/>
      <c r="I17" s="156">
        <f>'[6]ÖNIO 2025 kv'!$N$87</f>
        <v>270000</v>
      </c>
      <c r="J17" s="157">
        <f>'[1]Kvetés kiad.2025'!$AV$88</f>
        <v>12000000</v>
      </c>
    </row>
    <row r="18" spans="2:10" ht="15.75" thickBot="1">
      <c r="B18" s="158" t="s">
        <v>179</v>
      </c>
      <c r="C18" s="134">
        <v>449143629</v>
      </c>
      <c r="D18" s="134">
        <f t="shared" si="0"/>
        <v>478682078</v>
      </c>
      <c r="E18" s="137"/>
      <c r="F18" s="159"/>
      <c r="G18" s="135"/>
      <c r="H18" s="159"/>
      <c r="I18" s="159"/>
      <c r="J18" s="160">
        <f>'[14]Kvetés kiad.2025'!$AV$97</f>
        <v>478682078</v>
      </c>
    </row>
    <row r="19" spans="2:10">
      <c r="B19" s="161" t="s">
        <v>180</v>
      </c>
      <c r="C19" s="162">
        <f>C9+C10+C16+C17+C18</f>
        <v>2823825970</v>
      </c>
      <c r="D19" s="162">
        <f t="shared" ref="D19:J19" si="3">D9+D10+D16+D17+D18</f>
        <v>2876984356</v>
      </c>
      <c r="E19" s="162">
        <f t="shared" si="3"/>
        <v>358344417</v>
      </c>
      <c r="F19" s="162">
        <f t="shared" si="3"/>
        <v>298870371</v>
      </c>
      <c r="G19" s="162">
        <f t="shared" si="3"/>
        <v>115863403</v>
      </c>
      <c r="H19" s="162">
        <f t="shared" si="3"/>
        <v>311665639</v>
      </c>
      <c r="I19" s="162">
        <f t="shared" si="3"/>
        <v>673153421</v>
      </c>
      <c r="J19" s="162">
        <f t="shared" si="3"/>
        <v>1119087105</v>
      </c>
    </row>
    <row r="20" spans="2:10" ht="15.75" thickBot="1">
      <c r="B20" s="152" t="s">
        <v>181</v>
      </c>
      <c r="C20" s="153">
        <v>428932394</v>
      </c>
      <c r="D20" s="153">
        <f t="shared" si="0"/>
        <v>405937694</v>
      </c>
      <c r="E20" s="154">
        <f>'[2]Kvetés KÖH 2025'!$Q$90</f>
        <v>1270000</v>
      </c>
      <c r="F20" s="155">
        <f>Beruházások!J53</f>
        <v>16127502</v>
      </c>
      <c r="G20" s="156">
        <f>'[5]Költségvetés 2025'!$H$95</f>
        <v>287000</v>
      </c>
      <c r="H20" s="156">
        <f>Beruházások!N53</f>
        <v>3278000</v>
      </c>
      <c r="I20" s="156">
        <f>'[6]ÖNIO 2025 kv'!$N$97</f>
        <v>23800000</v>
      </c>
      <c r="J20" s="157">
        <f>Beruházások!F53</f>
        <v>361175192</v>
      </c>
    </row>
    <row r="21" spans="2:10" ht="15.75" thickBot="1">
      <c r="B21" s="67" t="s">
        <v>182</v>
      </c>
      <c r="C21" s="134">
        <v>3404873178</v>
      </c>
      <c r="D21" s="134">
        <f t="shared" si="0"/>
        <v>2599447043</v>
      </c>
      <c r="E21" s="137"/>
      <c r="F21" s="159"/>
      <c r="G21" s="135"/>
      <c r="H21" s="135"/>
      <c r="I21" s="135"/>
      <c r="J21" s="136">
        <f>Felújítások!F33</f>
        <v>2599447043</v>
      </c>
    </row>
    <row r="22" spans="2:10" ht="15.75" thickBot="1">
      <c r="B22" s="152" t="s">
        <v>183</v>
      </c>
      <c r="C22" s="163">
        <v>85725000</v>
      </c>
      <c r="D22" s="163">
        <f t="shared" si="0"/>
        <v>8773180</v>
      </c>
      <c r="E22" s="156">
        <f>'[2]Kvetés KÖH 2025'!$Q$92</f>
        <v>2000000</v>
      </c>
      <c r="F22" s="156"/>
      <c r="G22" s="156"/>
      <c r="H22" s="156"/>
      <c r="I22" s="156"/>
      <c r="J22" s="157">
        <f>'[1]Kvetés kiad.2025'!$AV$122</f>
        <v>6773180</v>
      </c>
    </row>
    <row r="23" spans="2:10" ht="15.75" thickBot="1">
      <c r="B23" s="67" t="s">
        <v>184</v>
      </c>
      <c r="C23" s="134">
        <f>C19+C20+C21+C22</f>
        <v>6743356542</v>
      </c>
      <c r="D23" s="134">
        <f t="shared" si="0"/>
        <v>5891142273</v>
      </c>
      <c r="E23" s="164">
        <f>E19+E20+E21+E22</f>
        <v>361614417</v>
      </c>
      <c r="F23" s="164">
        <f t="shared" ref="F23:J23" si="4">F19+F20+F21+F22</f>
        <v>314997873</v>
      </c>
      <c r="G23" s="164">
        <f t="shared" si="4"/>
        <v>116150403</v>
      </c>
      <c r="H23" s="164">
        <f t="shared" si="4"/>
        <v>314943639</v>
      </c>
      <c r="I23" s="164">
        <f t="shared" si="4"/>
        <v>696953421</v>
      </c>
      <c r="J23" s="164">
        <f t="shared" si="4"/>
        <v>4086482520</v>
      </c>
    </row>
    <row r="24" spans="2:10">
      <c r="B24" s="73" t="s">
        <v>185</v>
      </c>
      <c r="C24" s="138">
        <v>0</v>
      </c>
      <c r="D24" s="138">
        <f t="shared" si="0"/>
        <v>0</v>
      </c>
      <c r="E24" s="139"/>
      <c r="F24" s="140"/>
      <c r="G24" s="141"/>
      <c r="H24" s="141"/>
      <c r="I24" s="141"/>
      <c r="J24" s="142"/>
    </row>
    <row r="25" spans="2:10">
      <c r="B25" s="55" t="s">
        <v>186</v>
      </c>
      <c r="C25" s="138">
        <v>0</v>
      </c>
      <c r="D25" s="138">
        <f t="shared" si="0"/>
        <v>0</v>
      </c>
      <c r="E25" s="143"/>
      <c r="F25" s="144"/>
      <c r="G25" s="145"/>
      <c r="H25" s="145"/>
      <c r="I25" s="145"/>
      <c r="J25" s="146"/>
    </row>
    <row r="26" spans="2:10">
      <c r="B26" s="55" t="s">
        <v>160</v>
      </c>
      <c r="C26" s="138">
        <v>0</v>
      </c>
      <c r="D26" s="138">
        <f t="shared" si="0"/>
        <v>0</v>
      </c>
      <c r="E26" s="143"/>
      <c r="F26" s="144"/>
      <c r="G26" s="145"/>
      <c r="H26" s="145"/>
      <c r="I26" s="145"/>
      <c r="J26" s="146"/>
    </row>
    <row r="27" spans="2:10">
      <c r="B27" s="55" t="s">
        <v>161</v>
      </c>
      <c r="C27" s="138">
        <v>43376844</v>
      </c>
      <c r="D27" s="138">
        <f t="shared" si="0"/>
        <v>41951759</v>
      </c>
      <c r="E27" s="143"/>
      <c r="F27" s="144"/>
      <c r="G27" s="145"/>
      <c r="H27" s="145"/>
      <c r="I27" s="145"/>
      <c r="J27" s="146">
        <f>'[1]Kvetés kiad.2025'!$AV$130</f>
        <v>41951759</v>
      </c>
    </row>
    <row r="28" spans="2:10">
      <c r="B28" s="55" t="s">
        <v>187</v>
      </c>
      <c r="C28" s="138">
        <v>1340666026</v>
      </c>
      <c r="D28" s="138">
        <f t="shared" si="0"/>
        <v>1508548243</v>
      </c>
      <c r="E28" s="143"/>
      <c r="F28" s="144"/>
      <c r="G28" s="145"/>
      <c r="H28" s="145"/>
      <c r="I28" s="145"/>
      <c r="J28" s="146">
        <f>'[14]Kvetés kiad.2025'!$AV$131</f>
        <v>1508548243</v>
      </c>
    </row>
    <row r="29" spans="2:10" ht="15.75" thickBot="1">
      <c r="B29" s="61" t="s">
        <v>188</v>
      </c>
      <c r="C29" s="147">
        <v>0</v>
      </c>
      <c r="D29" s="147">
        <f t="shared" si="0"/>
        <v>0</v>
      </c>
      <c r="E29" s="148"/>
      <c r="F29" s="149"/>
      <c r="G29" s="150"/>
      <c r="H29" s="150"/>
      <c r="I29" s="150"/>
      <c r="J29" s="151"/>
    </row>
    <row r="30" spans="2:10" ht="15.75" thickBot="1">
      <c r="B30" s="67" t="s">
        <v>189</v>
      </c>
      <c r="C30" s="165">
        <f>SUM(C24:C29)</f>
        <v>1384042870</v>
      </c>
      <c r="D30" s="165">
        <f t="shared" si="0"/>
        <v>1550500002</v>
      </c>
      <c r="E30" s="164">
        <f t="shared" ref="E30:J30" si="5">SUM(E24:E29)</f>
        <v>0</v>
      </c>
      <c r="F30" s="164">
        <f t="shared" si="5"/>
        <v>0</v>
      </c>
      <c r="G30" s="135">
        <f t="shared" si="5"/>
        <v>0</v>
      </c>
      <c r="H30" s="135">
        <f t="shared" si="5"/>
        <v>0</v>
      </c>
      <c r="I30" s="135">
        <f t="shared" si="5"/>
        <v>0</v>
      </c>
      <c r="J30" s="136">
        <f t="shared" si="5"/>
        <v>1550500002</v>
      </c>
    </row>
    <row r="31" spans="2:10" ht="15.75" thickBot="1">
      <c r="B31" s="67" t="s">
        <v>190</v>
      </c>
      <c r="C31" s="165">
        <v>0</v>
      </c>
      <c r="D31" s="165">
        <f t="shared" si="0"/>
        <v>0</v>
      </c>
      <c r="E31" s="137"/>
      <c r="F31" s="159"/>
      <c r="G31" s="135"/>
      <c r="H31" s="135"/>
      <c r="I31" s="135"/>
      <c r="J31" s="136"/>
    </row>
    <row r="32" spans="2:10" ht="15.75" thickBot="1">
      <c r="B32" s="152" t="s">
        <v>191</v>
      </c>
      <c r="C32" s="147">
        <v>0</v>
      </c>
      <c r="D32" s="147">
        <f t="shared" si="0"/>
        <v>0</v>
      </c>
      <c r="E32" s="154"/>
      <c r="F32" s="155"/>
      <c r="G32" s="156"/>
      <c r="H32" s="156"/>
      <c r="I32" s="156"/>
      <c r="J32" s="157"/>
    </row>
    <row r="33" spans="2:10" ht="15.75" thickBot="1">
      <c r="B33" s="166" t="s">
        <v>192</v>
      </c>
      <c r="C33" s="167">
        <f>C30+C31+C32</f>
        <v>1384042870</v>
      </c>
      <c r="D33" s="167">
        <f t="shared" si="0"/>
        <v>1550500002</v>
      </c>
      <c r="E33" s="168">
        <f t="shared" ref="E33:J33" si="6">E30+E31+E32</f>
        <v>0</v>
      </c>
      <c r="F33" s="168">
        <f t="shared" si="6"/>
        <v>0</v>
      </c>
      <c r="G33" s="169">
        <f t="shared" si="6"/>
        <v>0</v>
      </c>
      <c r="H33" s="169">
        <f t="shared" si="6"/>
        <v>0</v>
      </c>
      <c r="I33" s="169">
        <f t="shared" si="6"/>
        <v>0</v>
      </c>
      <c r="J33" s="170">
        <f t="shared" si="6"/>
        <v>1550500002</v>
      </c>
    </row>
    <row r="34" spans="2:10" ht="15.75" thickBot="1">
      <c r="B34" s="171" t="s">
        <v>193</v>
      </c>
      <c r="C34" s="172">
        <f>C23+C33</f>
        <v>8127399412</v>
      </c>
      <c r="D34" s="172">
        <f t="shared" si="0"/>
        <v>7441642275</v>
      </c>
      <c r="E34" s="173">
        <f t="shared" ref="E34:J34" si="7">E23+E33</f>
        <v>361614417</v>
      </c>
      <c r="F34" s="173">
        <f t="shared" si="7"/>
        <v>314997873</v>
      </c>
      <c r="G34" s="174">
        <f t="shared" si="7"/>
        <v>116150403</v>
      </c>
      <c r="H34" s="174">
        <f t="shared" si="7"/>
        <v>314943639</v>
      </c>
      <c r="I34" s="174">
        <f t="shared" si="7"/>
        <v>696953421</v>
      </c>
      <c r="J34" s="175">
        <f t="shared" si="7"/>
        <v>5636982522</v>
      </c>
    </row>
    <row r="35" spans="2:10">
      <c r="B35" s="127"/>
      <c r="C35" s="126"/>
      <c r="D35" s="126"/>
      <c r="E35" s="126"/>
      <c r="F35" s="126"/>
      <c r="G35" s="126"/>
      <c r="H35" s="126"/>
      <c r="I35" s="126"/>
      <c r="J35" s="126"/>
    </row>
    <row r="36" spans="2:10">
      <c r="B36" s="127"/>
      <c r="C36" s="176">
        <f>Bevételek!C45</f>
        <v>8127399412</v>
      </c>
      <c r="D36" s="176">
        <f>D34-[15]Bevételek!D44</f>
        <v>7441642275</v>
      </c>
      <c r="E36" s="176">
        <f>Bevételek!E45</f>
        <v>361614417</v>
      </c>
      <c r="F36" s="176">
        <f>Bevételek!F45</f>
        <v>314997873</v>
      </c>
      <c r="G36" s="176">
        <f>G34-[15]Bevételek!G44</f>
        <v>116150403</v>
      </c>
      <c r="H36" s="176">
        <f>H34-[15]Bevételek!H44</f>
        <v>314943639</v>
      </c>
      <c r="I36" s="176">
        <f>I34-[15]Bevételek!I44</f>
        <v>696953421</v>
      </c>
      <c r="J36" s="176">
        <f>J34-[15]Bevételek!J44</f>
        <v>5636982522</v>
      </c>
    </row>
    <row r="37" spans="2:10">
      <c r="B37" s="127"/>
      <c r="C37" s="176">
        <f>C34-C36</f>
        <v>0</v>
      </c>
      <c r="D37" s="176">
        <f t="shared" ref="D37:I37" si="8">D34-D36</f>
        <v>0</v>
      </c>
      <c r="E37" s="176">
        <f t="shared" si="8"/>
        <v>0</v>
      </c>
      <c r="F37" s="176">
        <f t="shared" si="8"/>
        <v>0</v>
      </c>
      <c r="G37" s="176">
        <f t="shared" si="8"/>
        <v>0</v>
      </c>
      <c r="H37" s="176">
        <f t="shared" si="8"/>
        <v>0</v>
      </c>
      <c r="I37" s="176">
        <f t="shared" si="8"/>
        <v>0</v>
      </c>
      <c r="J37" s="176">
        <f>Bevételek!J45-Kiadások!J34</f>
        <v>0</v>
      </c>
    </row>
    <row r="38" spans="2:10">
      <c r="B38" s="127"/>
      <c r="C38" s="126"/>
      <c r="D38" s="177"/>
      <c r="E38" s="126"/>
      <c r="F38" s="126"/>
      <c r="G38" s="126"/>
      <c r="H38" s="126"/>
      <c r="I38" s="126"/>
      <c r="J38" s="177"/>
    </row>
    <row r="39" spans="2:10">
      <c r="B39" s="127"/>
      <c r="C39" s="126"/>
      <c r="D39" s="126"/>
      <c r="E39" s="126"/>
      <c r="F39" s="126"/>
      <c r="G39" s="177"/>
      <c r="H39" s="126"/>
      <c r="I39" s="126"/>
      <c r="J39" s="177"/>
    </row>
  </sheetData>
  <mergeCells count="2">
    <mergeCell ref="B4:J4"/>
    <mergeCell ref="B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40E81-A172-442A-9E8C-FE7BA8B9C24E}">
  <dimension ref="A1:D40"/>
  <sheetViews>
    <sheetView workbookViewId="0">
      <selection activeCell="L17" sqref="L17"/>
    </sheetView>
  </sheetViews>
  <sheetFormatPr defaultRowHeight="15"/>
  <cols>
    <col min="2" max="2" width="54.28515625" customWidth="1"/>
    <col min="3" max="3" width="13.42578125" customWidth="1"/>
    <col min="4" max="4" width="14" customWidth="1"/>
  </cols>
  <sheetData>
    <row r="1" spans="1:4">
      <c r="A1" s="183" t="s">
        <v>21</v>
      </c>
      <c r="B1" s="183"/>
      <c r="C1" s="184"/>
      <c r="D1" s="184"/>
    </row>
    <row r="2" spans="1:4">
      <c r="A2" s="184"/>
      <c r="B2" s="184"/>
      <c r="C2" s="184"/>
      <c r="D2" s="184"/>
    </row>
    <row r="3" spans="1:4">
      <c r="A3" s="184"/>
      <c r="B3" s="217" t="s">
        <v>213</v>
      </c>
      <c r="C3" s="217"/>
      <c r="D3" s="217"/>
    </row>
    <row r="4" spans="1:4">
      <c r="A4" s="184"/>
      <c r="B4" s="185"/>
      <c r="C4" s="185"/>
      <c r="D4" s="185"/>
    </row>
    <row r="5" spans="1:4">
      <c r="A5" s="184"/>
      <c r="B5" s="184"/>
      <c r="C5" s="184"/>
      <c r="D5" s="184"/>
    </row>
    <row r="6" spans="1:4" ht="15.75" thickBot="1">
      <c r="A6" s="40"/>
      <c r="B6" s="40"/>
      <c r="C6" s="40"/>
      <c r="D6" s="40"/>
    </row>
    <row r="7" spans="1:4" ht="15.75" thickBot="1">
      <c r="A7" s="190"/>
      <c r="B7" s="191" t="s">
        <v>0</v>
      </c>
      <c r="C7" s="186" t="s">
        <v>198</v>
      </c>
      <c r="D7" s="187" t="s">
        <v>199</v>
      </c>
    </row>
    <row r="8" spans="1:4">
      <c r="A8" s="192"/>
      <c r="B8" s="193" t="s">
        <v>200</v>
      </c>
      <c r="C8" s="201">
        <f>SUM(C10,C13,C17,C21)</f>
        <v>58633725</v>
      </c>
      <c r="D8" s="202">
        <f>SUM(D10,D13,D17,D21)</f>
        <v>0</v>
      </c>
    </row>
    <row r="9" spans="1:4">
      <c r="A9" s="192"/>
      <c r="B9" s="194"/>
      <c r="C9" s="203"/>
      <c r="D9" s="204"/>
    </row>
    <row r="10" spans="1:4">
      <c r="A10" s="195"/>
      <c r="B10" s="196" t="s">
        <v>201</v>
      </c>
      <c r="C10" s="205">
        <f>SUM(C11:C12)</f>
        <v>58633725</v>
      </c>
      <c r="D10" s="206">
        <f>SUM(D11:D12)</f>
        <v>0</v>
      </c>
    </row>
    <row r="11" spans="1:4">
      <c r="A11" s="190"/>
      <c r="B11" s="214" t="s">
        <v>202</v>
      </c>
      <c r="C11" s="215">
        <f>'[14]Kvetés kiad.2025'!$D$367</f>
        <v>56498685</v>
      </c>
      <c r="D11" s="216"/>
    </row>
    <row r="12" spans="1:4">
      <c r="A12" s="190"/>
      <c r="B12" s="188" t="s">
        <v>203</v>
      </c>
      <c r="C12" s="208">
        <f>'[14]Kvetés kiad.2025'!$D$368</f>
        <v>2135040</v>
      </c>
      <c r="D12" s="209"/>
    </row>
    <row r="13" spans="1:4">
      <c r="A13" s="195"/>
      <c r="B13" s="196" t="s">
        <v>204</v>
      </c>
      <c r="C13" s="205">
        <f>SUM(C14:C15)</f>
        <v>0</v>
      </c>
      <c r="D13" s="206">
        <f>SUM(D14:D15)</f>
        <v>0</v>
      </c>
    </row>
    <row r="14" spans="1:4">
      <c r="A14" s="190"/>
      <c r="B14" s="197"/>
      <c r="C14" s="208"/>
      <c r="D14" s="209">
        <v>0</v>
      </c>
    </row>
    <row r="15" spans="1:4">
      <c r="A15" s="190"/>
      <c r="B15" s="197"/>
      <c r="C15" s="208"/>
      <c r="D15" s="209"/>
    </row>
    <row r="16" spans="1:4">
      <c r="A16" s="190"/>
      <c r="B16" s="197"/>
      <c r="C16" s="208"/>
      <c r="D16" s="209"/>
    </row>
    <row r="17" spans="1:4">
      <c r="A17" s="190"/>
      <c r="B17" s="196" t="s">
        <v>205</v>
      </c>
      <c r="C17" s="205">
        <f>SUM(C18:C19)</f>
        <v>0</v>
      </c>
      <c r="D17" s="206">
        <f>SUM(D18:D19)</f>
        <v>0</v>
      </c>
    </row>
    <row r="18" spans="1:4">
      <c r="A18" s="190"/>
      <c r="B18" s="197"/>
      <c r="C18" s="208"/>
      <c r="D18" s="209"/>
    </row>
    <row r="19" spans="1:4">
      <c r="A19" s="190"/>
      <c r="B19" s="197"/>
      <c r="C19" s="208"/>
      <c r="D19" s="209"/>
    </row>
    <row r="20" spans="1:4">
      <c r="A20" s="190"/>
      <c r="B20" s="197"/>
      <c r="C20" s="208"/>
      <c r="D20" s="209"/>
    </row>
    <row r="21" spans="1:4">
      <c r="A21" s="190"/>
      <c r="B21" s="196" t="s">
        <v>206</v>
      </c>
      <c r="C21" s="205">
        <f>SUM(C22)</f>
        <v>0</v>
      </c>
      <c r="D21" s="206">
        <f>SUM(D22)</f>
        <v>0</v>
      </c>
    </row>
    <row r="22" spans="1:4">
      <c r="A22" s="190"/>
      <c r="B22" s="197"/>
      <c r="C22" s="208"/>
      <c r="D22" s="209"/>
    </row>
    <row r="23" spans="1:4">
      <c r="A23" s="190"/>
      <c r="B23" s="197"/>
      <c r="C23" s="208"/>
      <c r="D23" s="209"/>
    </row>
    <row r="24" spans="1:4">
      <c r="A24" s="192"/>
      <c r="B24" s="198" t="s">
        <v>207</v>
      </c>
      <c r="C24" s="210">
        <f>SUM(C26,C29)</f>
        <v>65100000</v>
      </c>
      <c r="D24" s="211">
        <f>SUM(D26,D29)</f>
        <v>0</v>
      </c>
    </row>
    <row r="25" spans="1:4">
      <c r="A25" s="192"/>
      <c r="B25" s="196"/>
      <c r="C25" s="205"/>
      <c r="D25" s="206"/>
    </row>
    <row r="26" spans="1:4">
      <c r="A26" s="195"/>
      <c r="B26" s="196" t="s">
        <v>208</v>
      </c>
      <c r="C26" s="205">
        <f>SUM(C27)</f>
        <v>0</v>
      </c>
      <c r="D26" s="206">
        <f>SUM(D27)</f>
        <v>0</v>
      </c>
    </row>
    <row r="27" spans="1:4">
      <c r="A27" s="190"/>
      <c r="B27" s="197"/>
      <c r="C27" s="208"/>
      <c r="D27" s="209"/>
    </row>
    <row r="28" spans="1:4">
      <c r="A28" s="190"/>
      <c r="B28" s="197"/>
      <c r="C28" s="208"/>
      <c r="D28" s="209"/>
    </row>
    <row r="29" spans="1:4">
      <c r="A29" s="190"/>
      <c r="B29" s="196" t="s">
        <v>209</v>
      </c>
      <c r="C29" s="205">
        <f>SUM(C30:C34)</f>
        <v>65100000</v>
      </c>
      <c r="D29" s="206">
        <f>SUM(D30:D34)</f>
        <v>0</v>
      </c>
    </row>
    <row r="30" spans="1:4">
      <c r="A30" s="190"/>
      <c r="B30" s="199" t="s">
        <v>210</v>
      </c>
      <c r="C30" s="31">
        <f>'[14]Kvetés kiad.2025'!$D$372</f>
        <v>65100000</v>
      </c>
      <c r="D30" s="207"/>
    </row>
    <row r="31" spans="1:4">
      <c r="A31" s="190"/>
      <c r="B31" s="188"/>
      <c r="C31" s="31"/>
      <c r="D31" s="207"/>
    </row>
    <row r="32" spans="1:4">
      <c r="A32" s="190"/>
      <c r="B32" s="188"/>
      <c r="C32" s="31"/>
      <c r="D32" s="207"/>
    </row>
    <row r="33" spans="1:4">
      <c r="A33" s="190"/>
      <c r="B33" s="188"/>
      <c r="C33" s="31"/>
      <c r="D33" s="207"/>
    </row>
    <row r="34" spans="1:4">
      <c r="A34" s="190"/>
      <c r="B34" s="188"/>
      <c r="C34" s="31"/>
      <c r="D34" s="207"/>
    </row>
    <row r="35" spans="1:4">
      <c r="A35" s="190"/>
      <c r="B35" s="197"/>
      <c r="C35" s="208"/>
      <c r="D35" s="209"/>
    </row>
    <row r="36" spans="1:4">
      <c r="A36" s="195"/>
      <c r="B36" s="196" t="s">
        <v>206</v>
      </c>
      <c r="C36" s="205">
        <f>SUM(C37)</f>
        <v>0</v>
      </c>
      <c r="D36" s="206">
        <f>SUM(D37)</f>
        <v>0</v>
      </c>
    </row>
    <row r="37" spans="1:4">
      <c r="A37" s="195"/>
      <c r="B37" s="196"/>
      <c r="C37" s="205"/>
      <c r="D37" s="206"/>
    </row>
    <row r="38" spans="1:4">
      <c r="A38" s="190"/>
      <c r="B38" s="197"/>
      <c r="C38" s="208"/>
      <c r="D38" s="209"/>
    </row>
    <row r="39" spans="1:4" ht="15.75" thickBot="1">
      <c r="A39" s="195"/>
      <c r="B39" s="200" t="s">
        <v>211</v>
      </c>
      <c r="C39" s="212">
        <f>C8+C24</f>
        <v>123733725</v>
      </c>
      <c r="D39" s="213">
        <f>D8+D24</f>
        <v>0</v>
      </c>
    </row>
    <row r="40" spans="1:4">
      <c r="A40" s="40"/>
      <c r="B40" s="40"/>
      <c r="C40" s="189"/>
      <c r="D40" s="189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T56"/>
  <sheetViews>
    <sheetView topLeftCell="A5" workbookViewId="0">
      <selection activeCell="T13" sqref="T13"/>
    </sheetView>
  </sheetViews>
  <sheetFormatPr defaultColWidth="9.140625" defaultRowHeight="15"/>
  <cols>
    <col min="1" max="1" width="9.140625" style="4"/>
    <col min="2" max="2" width="4.85546875" style="4" customWidth="1"/>
    <col min="3" max="3" width="51.5703125" style="4" customWidth="1"/>
    <col min="4" max="4" width="14.5703125" style="4" customWidth="1"/>
    <col min="5" max="5" width="0" style="4" hidden="1" customWidth="1"/>
    <col min="6" max="6" width="12.28515625" style="4" customWidth="1"/>
    <col min="7" max="7" width="9.140625" style="4" hidden="1" customWidth="1"/>
    <col min="8" max="8" width="9.140625" style="4" customWidth="1"/>
    <col min="9" max="9" width="9.140625" style="4" hidden="1" customWidth="1"/>
    <col min="10" max="10" width="9.140625" style="4" customWidth="1"/>
    <col min="11" max="11" width="9.140625" style="4" hidden="1" customWidth="1"/>
    <col min="12" max="12" width="9.140625" style="4" customWidth="1"/>
    <col min="13" max="13" width="9.140625" style="4" hidden="1" customWidth="1"/>
    <col min="14" max="14" width="9.140625" style="4" customWidth="1"/>
    <col min="15" max="15" width="9.140625" style="4" hidden="1" customWidth="1"/>
    <col min="16" max="16" width="9.140625" style="4"/>
    <col min="17" max="17" width="0" style="4" hidden="1" customWidth="1"/>
    <col min="18" max="19" width="9.140625" style="4"/>
    <col min="20" max="20" width="14.28515625" style="4" customWidth="1"/>
    <col min="21" max="21" width="20.140625" style="4" customWidth="1"/>
    <col min="22" max="16384" width="9.140625" style="4"/>
  </cols>
  <sheetData>
    <row r="2" spans="2:17">
      <c r="B2" s="3"/>
      <c r="C2" s="219" t="s">
        <v>98</v>
      </c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3"/>
    </row>
    <row r="3" spans="2:17">
      <c r="B3" s="5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2:17" ht="26.45" customHeight="1">
      <c r="B4" s="220" t="s">
        <v>0</v>
      </c>
      <c r="C4" s="220"/>
      <c r="D4" s="221" t="s">
        <v>1</v>
      </c>
      <c r="E4" s="221"/>
      <c r="F4" s="222" t="s">
        <v>2</v>
      </c>
      <c r="G4" s="222"/>
      <c r="H4" s="222" t="s">
        <v>3</v>
      </c>
      <c r="I4" s="222"/>
      <c r="J4" s="222" t="s">
        <v>4</v>
      </c>
      <c r="K4" s="222"/>
      <c r="L4" s="222" t="s">
        <v>5</v>
      </c>
      <c r="M4" s="222"/>
      <c r="N4" s="222" t="s">
        <v>6</v>
      </c>
      <c r="O4" s="222"/>
      <c r="P4" s="222" t="s">
        <v>7</v>
      </c>
      <c r="Q4" s="222"/>
    </row>
    <row r="5" spans="2:17" ht="25.15" customHeight="1">
      <c r="B5" s="220"/>
      <c r="C5" s="220"/>
      <c r="D5" s="7" t="s">
        <v>8</v>
      </c>
      <c r="E5" s="7" t="s">
        <v>9</v>
      </c>
      <c r="F5" s="7" t="s">
        <v>8</v>
      </c>
      <c r="G5" s="7" t="s">
        <v>9</v>
      </c>
      <c r="H5" s="7" t="s">
        <v>8</v>
      </c>
      <c r="I5" s="7" t="s">
        <v>9</v>
      </c>
      <c r="J5" s="7" t="s">
        <v>8</v>
      </c>
      <c r="K5" s="7" t="s">
        <v>9</v>
      </c>
      <c r="L5" s="7" t="s">
        <v>8</v>
      </c>
      <c r="M5" s="7" t="s">
        <v>9</v>
      </c>
      <c r="N5" s="7" t="s">
        <v>8</v>
      </c>
      <c r="O5" s="7" t="s">
        <v>9</v>
      </c>
      <c r="P5" s="7" t="s">
        <v>8</v>
      </c>
      <c r="Q5" s="7" t="s">
        <v>9</v>
      </c>
    </row>
    <row r="6" spans="2:17">
      <c r="B6" s="8" t="s">
        <v>10</v>
      </c>
      <c r="C6" s="2" t="s">
        <v>11</v>
      </c>
      <c r="D6" s="9">
        <f t="shared" ref="D6:E22" si="0">F6+H6+J6+L6+N6+P6</f>
        <v>165243890</v>
      </c>
      <c r="E6" s="9">
        <f t="shared" si="0"/>
        <v>0</v>
      </c>
      <c r="F6" s="31">
        <v>165243890</v>
      </c>
      <c r="G6" s="10"/>
      <c r="H6" s="10"/>
      <c r="I6" s="10"/>
      <c r="J6" s="11"/>
      <c r="K6" s="11"/>
      <c r="L6" s="11"/>
      <c r="M6" s="11"/>
      <c r="N6" s="11"/>
      <c r="O6" s="11"/>
      <c r="P6" s="11"/>
      <c r="Q6" s="11"/>
    </row>
    <row r="7" spans="2:17">
      <c r="B7" s="8" t="s">
        <v>12</v>
      </c>
      <c r="C7" s="2" t="s">
        <v>13</v>
      </c>
      <c r="D7" s="9">
        <f t="shared" si="0"/>
        <v>2940000</v>
      </c>
      <c r="E7" s="9"/>
      <c r="F7" s="31">
        <v>2940000</v>
      </c>
      <c r="G7" s="10"/>
      <c r="H7" s="10"/>
      <c r="I7" s="10"/>
      <c r="J7" s="11"/>
      <c r="K7" s="11"/>
      <c r="L7" s="11"/>
      <c r="M7" s="11"/>
      <c r="N7" s="11"/>
      <c r="O7" s="11"/>
      <c r="P7" s="11"/>
      <c r="Q7" s="11"/>
    </row>
    <row r="8" spans="2:17">
      <c r="B8" s="8" t="s">
        <v>14</v>
      </c>
      <c r="C8" s="2" t="s">
        <v>15</v>
      </c>
      <c r="D8" s="9">
        <f>F8+H8+J8+L8+N8+P8</f>
        <v>4500000</v>
      </c>
      <c r="E8" s="9">
        <f>G8+I8+K8+M8+O8+Q8</f>
        <v>0</v>
      </c>
      <c r="F8" s="31">
        <v>4500000</v>
      </c>
      <c r="G8" s="10"/>
      <c r="H8" s="10"/>
      <c r="I8" s="10"/>
      <c r="J8" s="11"/>
      <c r="K8" s="11"/>
      <c r="L8" s="11"/>
      <c r="M8" s="11"/>
      <c r="N8" s="11"/>
      <c r="O8" s="11"/>
      <c r="P8" s="11"/>
      <c r="Q8" s="11"/>
    </row>
    <row r="9" spans="2:17">
      <c r="B9" s="8" t="s">
        <v>16</v>
      </c>
      <c r="C9" s="33" t="s">
        <v>18</v>
      </c>
      <c r="D9" s="9">
        <f t="shared" si="0"/>
        <v>34599999</v>
      </c>
      <c r="E9" s="9"/>
      <c r="F9" s="31">
        <v>34599999</v>
      </c>
      <c r="G9" s="10"/>
      <c r="H9" s="10"/>
      <c r="I9" s="10"/>
      <c r="J9" s="11"/>
      <c r="K9" s="11"/>
      <c r="L9" s="11"/>
      <c r="M9" s="11"/>
      <c r="N9" s="11"/>
      <c r="O9" s="11"/>
      <c r="P9" s="11"/>
      <c r="Q9" s="11"/>
    </row>
    <row r="10" spans="2:17">
      <c r="B10" s="8" t="s">
        <v>17</v>
      </c>
      <c r="C10" s="33" t="s">
        <v>20</v>
      </c>
      <c r="D10" s="9">
        <f t="shared" si="0"/>
        <v>146869889</v>
      </c>
      <c r="E10" s="9">
        <f t="shared" si="0"/>
        <v>0</v>
      </c>
      <c r="F10" s="31">
        <v>146869889</v>
      </c>
      <c r="G10" s="10"/>
      <c r="H10" s="10"/>
      <c r="I10" s="10"/>
      <c r="J10" s="11"/>
      <c r="K10" s="11"/>
      <c r="L10" s="11"/>
      <c r="M10" s="11"/>
      <c r="N10" s="11"/>
      <c r="O10" s="11"/>
      <c r="P10" s="11"/>
      <c r="Q10" s="11"/>
    </row>
    <row r="11" spans="2:17">
      <c r="B11" s="8" t="s">
        <v>19</v>
      </c>
      <c r="C11" s="33" t="s">
        <v>77</v>
      </c>
      <c r="D11" s="9">
        <f t="shared" si="0"/>
        <v>1000000</v>
      </c>
      <c r="E11" s="9">
        <f t="shared" si="0"/>
        <v>0</v>
      </c>
      <c r="F11" s="31">
        <v>1000000</v>
      </c>
      <c r="G11" s="10"/>
      <c r="H11" s="10"/>
      <c r="I11" s="10"/>
      <c r="J11" s="11"/>
      <c r="K11" s="11"/>
      <c r="L11" s="11"/>
      <c r="M11" s="11"/>
      <c r="N11" s="11"/>
      <c r="O11" s="11"/>
      <c r="P11" s="11"/>
      <c r="Q11" s="11"/>
    </row>
    <row r="12" spans="2:17">
      <c r="B12" s="8" t="s">
        <v>21</v>
      </c>
      <c r="C12" s="33" t="s">
        <v>22</v>
      </c>
      <c r="D12" s="9">
        <f t="shared" si="0"/>
        <v>999490</v>
      </c>
      <c r="E12" s="9">
        <f t="shared" si="0"/>
        <v>0</v>
      </c>
      <c r="F12" s="31">
        <f>787000*1.27</f>
        <v>999490</v>
      </c>
      <c r="G12" s="10"/>
      <c r="H12" s="10"/>
      <c r="I12" s="10"/>
      <c r="J12" s="11"/>
      <c r="K12" s="11"/>
      <c r="L12" s="11"/>
      <c r="M12" s="11"/>
      <c r="N12" s="11"/>
      <c r="O12" s="11"/>
      <c r="P12" s="11"/>
      <c r="Q12" s="11"/>
    </row>
    <row r="13" spans="2:17">
      <c r="B13" s="8" t="s">
        <v>23</v>
      </c>
      <c r="C13" s="33" t="s">
        <v>78</v>
      </c>
      <c r="D13" s="9">
        <f t="shared" si="0"/>
        <v>254000</v>
      </c>
      <c r="E13" s="9">
        <f t="shared" si="0"/>
        <v>0</v>
      </c>
      <c r="F13" s="31">
        <f>200000+54000</f>
        <v>254000</v>
      </c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</row>
    <row r="14" spans="2:17">
      <c r="B14" s="8" t="s">
        <v>24</v>
      </c>
      <c r="C14" s="2" t="s">
        <v>79</v>
      </c>
      <c r="D14" s="9">
        <f t="shared" si="0"/>
        <v>1000001</v>
      </c>
      <c r="E14" s="9">
        <f t="shared" si="0"/>
        <v>0</v>
      </c>
      <c r="F14" s="31">
        <v>1000001</v>
      </c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</row>
    <row r="15" spans="2:17">
      <c r="B15" s="8" t="s">
        <v>26</v>
      </c>
      <c r="C15" s="2" t="s">
        <v>25</v>
      </c>
      <c r="D15" s="9">
        <f t="shared" si="0"/>
        <v>228600</v>
      </c>
      <c r="E15" s="9">
        <f t="shared" si="0"/>
        <v>0</v>
      </c>
      <c r="F15" s="31">
        <v>228600</v>
      </c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</row>
    <row r="16" spans="2:17">
      <c r="B16" s="8" t="s">
        <v>28</v>
      </c>
      <c r="C16" s="2" t="s">
        <v>27</v>
      </c>
      <c r="D16" s="9">
        <f t="shared" si="0"/>
        <v>508000</v>
      </c>
      <c r="E16" s="9">
        <f t="shared" si="0"/>
        <v>0</v>
      </c>
      <c r="F16" s="31">
        <v>508000</v>
      </c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</row>
    <row r="17" spans="2:20">
      <c r="B17" s="8" t="s">
        <v>29</v>
      </c>
      <c r="C17" s="2" t="s">
        <v>80</v>
      </c>
      <c r="D17" s="9">
        <f t="shared" si="0"/>
        <v>1350000</v>
      </c>
      <c r="E17" s="9">
        <f t="shared" si="0"/>
        <v>0</v>
      </c>
      <c r="F17" s="31">
        <v>1350000</v>
      </c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</row>
    <row r="18" spans="2:20">
      <c r="B18" s="8" t="s">
        <v>31</v>
      </c>
      <c r="C18" s="2" t="s">
        <v>30</v>
      </c>
      <c r="D18" s="9">
        <f t="shared" si="0"/>
        <v>500000</v>
      </c>
      <c r="E18" s="9">
        <f t="shared" si="0"/>
        <v>0</v>
      </c>
      <c r="F18" s="31">
        <v>500000</v>
      </c>
      <c r="G18" s="12"/>
      <c r="H18" s="10"/>
      <c r="I18" s="10"/>
      <c r="J18" s="11"/>
      <c r="K18" s="11"/>
      <c r="L18" s="11"/>
      <c r="M18" s="11"/>
      <c r="N18" s="11"/>
      <c r="O18" s="11"/>
      <c r="P18" s="11"/>
      <c r="Q18" s="11"/>
    </row>
    <row r="19" spans="2:20">
      <c r="B19" s="8" t="s">
        <v>32</v>
      </c>
      <c r="C19" s="2" t="s">
        <v>81</v>
      </c>
      <c r="D19" s="9">
        <f t="shared" si="0"/>
        <v>990822</v>
      </c>
      <c r="E19" s="9"/>
      <c r="F19" s="31">
        <v>990822</v>
      </c>
      <c r="G19" s="12"/>
      <c r="H19" s="10"/>
      <c r="I19" s="10"/>
      <c r="J19" s="11"/>
      <c r="K19" s="11"/>
      <c r="L19" s="11"/>
      <c r="M19" s="11"/>
      <c r="N19" s="11"/>
      <c r="O19" s="11"/>
      <c r="P19" s="11"/>
      <c r="Q19" s="11"/>
    </row>
    <row r="20" spans="2:20">
      <c r="B20" s="8" t="s">
        <v>33</v>
      </c>
      <c r="C20" s="2" t="s">
        <v>212</v>
      </c>
      <c r="D20" s="9">
        <f t="shared" si="0"/>
        <v>190501</v>
      </c>
      <c r="E20" s="9"/>
      <c r="F20" s="178">
        <v>190501</v>
      </c>
      <c r="G20" s="12"/>
      <c r="H20" s="10"/>
      <c r="I20" s="10"/>
      <c r="J20" s="11"/>
      <c r="K20" s="11"/>
      <c r="L20" s="11"/>
      <c r="M20" s="11"/>
      <c r="N20" s="11"/>
      <c r="O20" s="11"/>
      <c r="P20" s="11"/>
      <c r="Q20" s="11"/>
    </row>
    <row r="21" spans="2:20">
      <c r="B21" s="8" t="s">
        <v>34</v>
      </c>
      <c r="C21" s="2" t="s">
        <v>82</v>
      </c>
      <c r="D21" s="9">
        <f t="shared" si="0"/>
        <v>0</v>
      </c>
      <c r="E21" s="9">
        <f t="shared" si="0"/>
        <v>0</v>
      </c>
      <c r="F21" s="178"/>
      <c r="G21" s="12"/>
      <c r="H21" s="10"/>
      <c r="I21" s="10"/>
      <c r="J21" s="11"/>
      <c r="K21" s="11"/>
      <c r="L21" s="11"/>
      <c r="M21" s="11"/>
      <c r="N21" s="11"/>
      <c r="O21" s="11"/>
      <c r="P21" s="11"/>
      <c r="Q21" s="11"/>
    </row>
    <row r="22" spans="2:20">
      <c r="B22" s="8" t="s">
        <v>35</v>
      </c>
      <c r="C22" s="34" t="s">
        <v>99</v>
      </c>
      <c r="D22" s="9">
        <f t="shared" si="0"/>
        <v>1524000</v>
      </c>
      <c r="E22" s="9">
        <f t="shared" si="0"/>
        <v>0</v>
      </c>
      <c r="F22" s="31"/>
      <c r="G22" s="12"/>
      <c r="H22" s="10"/>
      <c r="I22" s="10"/>
      <c r="J22" s="11"/>
      <c r="K22" s="11"/>
      <c r="L22" s="11"/>
      <c r="M22" s="11"/>
      <c r="N22" s="11">
        <v>1524000</v>
      </c>
      <c r="O22" s="11"/>
      <c r="P22" s="11"/>
      <c r="Q22" s="11"/>
      <c r="T22" s="180"/>
    </row>
    <row r="23" spans="2:20">
      <c r="B23" s="8" t="s">
        <v>36</v>
      </c>
      <c r="C23" s="34" t="s">
        <v>100</v>
      </c>
      <c r="D23" s="13">
        <f t="shared" ref="D23:E36" si="1">F23+H23+J23+L23+N23+P23</f>
        <v>1500000</v>
      </c>
      <c r="E23" s="13">
        <f t="shared" si="1"/>
        <v>0</v>
      </c>
      <c r="F23" s="31"/>
      <c r="G23" s="14"/>
      <c r="H23" s="11"/>
      <c r="I23" s="11"/>
      <c r="J23" s="11"/>
      <c r="K23" s="11"/>
      <c r="L23" s="11"/>
      <c r="M23" s="11"/>
      <c r="N23" s="11">
        <v>1500000</v>
      </c>
      <c r="O23" s="11"/>
      <c r="P23" s="11"/>
      <c r="Q23" s="11"/>
      <c r="T23" s="180"/>
    </row>
    <row r="24" spans="2:20">
      <c r="B24" s="8" t="s">
        <v>37</v>
      </c>
      <c r="C24" s="34" t="s">
        <v>101</v>
      </c>
      <c r="D24" s="13">
        <f t="shared" si="1"/>
        <v>0</v>
      </c>
      <c r="E24" s="13">
        <f t="shared" si="1"/>
        <v>0</v>
      </c>
      <c r="F24" s="11"/>
      <c r="G24" s="11"/>
      <c r="H24" s="11"/>
      <c r="I24" s="11"/>
      <c r="J24" s="11"/>
      <c r="K24" s="11"/>
      <c r="L24" s="11"/>
      <c r="M24" s="11"/>
      <c r="N24" s="179"/>
      <c r="O24" s="11"/>
      <c r="P24" s="11"/>
      <c r="Q24" s="11"/>
    </row>
    <row r="25" spans="2:20">
      <c r="B25" s="8" t="s">
        <v>38</v>
      </c>
      <c r="C25" s="34" t="s">
        <v>102</v>
      </c>
      <c r="D25" s="13">
        <f t="shared" si="1"/>
        <v>254000</v>
      </c>
      <c r="E25" s="13">
        <f t="shared" si="1"/>
        <v>0</v>
      </c>
      <c r="F25" s="11"/>
      <c r="G25" s="11"/>
      <c r="H25" s="11"/>
      <c r="I25" s="11"/>
      <c r="J25" s="11"/>
      <c r="K25" s="11"/>
      <c r="L25" s="11"/>
      <c r="M25" s="11"/>
      <c r="N25" s="11">
        <v>254000</v>
      </c>
      <c r="O25" s="11"/>
      <c r="P25" s="11"/>
      <c r="Q25" s="11"/>
      <c r="T25" s="180"/>
    </row>
    <row r="26" spans="2:20">
      <c r="B26" s="8" t="s">
        <v>39</v>
      </c>
      <c r="C26" s="21" t="s">
        <v>103</v>
      </c>
      <c r="D26" s="13">
        <f t="shared" si="1"/>
        <v>635000</v>
      </c>
      <c r="E26" s="13">
        <f t="shared" si="1"/>
        <v>0</v>
      </c>
      <c r="F26" s="11"/>
      <c r="G26" s="11"/>
      <c r="H26" s="11">
        <v>635000</v>
      </c>
      <c r="I26" s="11"/>
      <c r="J26" s="11"/>
      <c r="K26" s="11"/>
      <c r="L26" s="11"/>
      <c r="M26" s="11"/>
      <c r="N26" s="11"/>
      <c r="O26" s="11"/>
      <c r="P26" s="11"/>
      <c r="Q26" s="11"/>
      <c r="T26" s="180"/>
    </row>
    <row r="27" spans="2:20">
      <c r="B27" s="8" t="s">
        <v>40</v>
      </c>
      <c r="C27" s="35" t="s">
        <v>104</v>
      </c>
      <c r="D27" s="13">
        <f t="shared" si="1"/>
        <v>635000</v>
      </c>
      <c r="E27" s="13"/>
      <c r="F27" s="11"/>
      <c r="G27" s="11"/>
      <c r="H27" s="11">
        <v>635000</v>
      </c>
      <c r="I27" s="11"/>
      <c r="J27" s="11"/>
      <c r="K27" s="11"/>
      <c r="L27" s="11"/>
      <c r="M27" s="11"/>
      <c r="N27" s="11"/>
      <c r="O27" s="11"/>
      <c r="P27" s="11"/>
      <c r="Q27" s="11"/>
    </row>
    <row r="28" spans="2:20">
      <c r="B28" s="8" t="s">
        <v>41</v>
      </c>
      <c r="C28" s="36"/>
      <c r="D28" s="13">
        <f t="shared" si="1"/>
        <v>0</v>
      </c>
      <c r="E28" s="13">
        <f t="shared" si="1"/>
        <v>0</v>
      </c>
      <c r="F28" s="11"/>
      <c r="G28" s="11"/>
      <c r="H28" s="11"/>
      <c r="I28" s="11"/>
      <c r="J28" s="179"/>
      <c r="K28" s="11"/>
      <c r="L28" s="11"/>
      <c r="M28" s="11"/>
      <c r="N28" s="11"/>
      <c r="O28" s="11"/>
      <c r="P28" s="11"/>
      <c r="Q28" s="11"/>
      <c r="T28" s="180"/>
    </row>
    <row r="29" spans="2:20">
      <c r="B29" s="8" t="s">
        <v>42</v>
      </c>
      <c r="C29" s="33" t="s">
        <v>105</v>
      </c>
      <c r="D29" s="13">
        <f t="shared" si="1"/>
        <v>500000</v>
      </c>
      <c r="E29" s="13"/>
      <c r="F29" s="11"/>
      <c r="G29" s="11"/>
      <c r="H29" s="11"/>
      <c r="I29" s="11"/>
      <c r="J29" s="11">
        <v>500000</v>
      </c>
      <c r="K29" s="11"/>
      <c r="L29" s="11"/>
      <c r="M29" s="11"/>
      <c r="N29" s="11"/>
      <c r="O29" s="11"/>
      <c r="P29" s="11"/>
      <c r="Q29" s="11"/>
    </row>
    <row r="30" spans="2:20" ht="19.5" customHeight="1">
      <c r="B30" s="8" t="s">
        <v>43</v>
      </c>
      <c r="C30" s="36" t="s">
        <v>106</v>
      </c>
      <c r="D30" s="13">
        <f t="shared" si="1"/>
        <v>1000001</v>
      </c>
      <c r="E30" s="13"/>
      <c r="F30" s="11"/>
      <c r="G30" s="11"/>
      <c r="H30" s="11"/>
      <c r="I30" s="11"/>
      <c r="J30" s="11">
        <v>1000001</v>
      </c>
      <c r="K30" s="11"/>
      <c r="L30" s="11"/>
      <c r="M30" s="11"/>
      <c r="N30" s="11"/>
      <c r="O30" s="11"/>
      <c r="P30" s="11"/>
      <c r="Q30" s="11"/>
      <c r="T30" s="180"/>
    </row>
    <row r="31" spans="2:20">
      <c r="B31" s="8" t="s">
        <v>44</v>
      </c>
      <c r="C31" s="36" t="s">
        <v>107</v>
      </c>
      <c r="D31" s="13">
        <f t="shared" si="1"/>
        <v>1000001</v>
      </c>
      <c r="E31" s="13">
        <f t="shared" si="1"/>
        <v>0</v>
      </c>
      <c r="F31" s="11"/>
      <c r="G31" s="11"/>
      <c r="H31" s="11"/>
      <c r="I31" s="11"/>
      <c r="J31" s="11">
        <v>1000001</v>
      </c>
      <c r="K31" s="11"/>
      <c r="L31" s="11"/>
      <c r="M31" s="11"/>
      <c r="N31" s="11"/>
      <c r="O31" s="11"/>
      <c r="P31" s="11"/>
      <c r="Q31" s="11"/>
      <c r="T31" s="180"/>
    </row>
    <row r="32" spans="2:20">
      <c r="B32" s="8" t="s">
        <v>45</v>
      </c>
      <c r="C32" s="36"/>
      <c r="D32" s="13">
        <f t="shared" si="1"/>
        <v>0</v>
      </c>
      <c r="E32" s="13">
        <f t="shared" si="1"/>
        <v>0</v>
      </c>
      <c r="F32" s="11"/>
      <c r="G32" s="11"/>
      <c r="H32" s="11"/>
      <c r="I32" s="11"/>
      <c r="J32" s="179"/>
      <c r="K32" s="11"/>
      <c r="L32" s="11"/>
      <c r="M32" s="11"/>
      <c r="N32" s="11"/>
      <c r="O32" s="11"/>
      <c r="P32" s="11"/>
      <c r="Q32" s="11"/>
    </row>
    <row r="33" spans="2:20">
      <c r="B33" s="8" t="s">
        <v>46</v>
      </c>
      <c r="C33" s="36" t="s">
        <v>108</v>
      </c>
      <c r="D33" s="13">
        <f t="shared" si="1"/>
        <v>825500</v>
      </c>
      <c r="E33" s="13">
        <f t="shared" si="1"/>
        <v>0</v>
      </c>
      <c r="F33" s="11"/>
      <c r="G33" s="11"/>
      <c r="H33" s="11"/>
      <c r="I33" s="11"/>
      <c r="J33" s="11">
        <v>825500</v>
      </c>
      <c r="K33" s="11"/>
      <c r="L33" s="11"/>
      <c r="M33" s="11"/>
      <c r="N33" s="11"/>
      <c r="O33" s="11"/>
      <c r="P33" s="11"/>
      <c r="Q33" s="11">
        <f>0</f>
        <v>0</v>
      </c>
      <c r="T33" s="182"/>
    </row>
    <row r="34" spans="2:20">
      <c r="B34" s="8" t="s">
        <v>47</v>
      </c>
      <c r="C34" s="36" t="s">
        <v>109</v>
      </c>
      <c r="D34" s="13">
        <f t="shared" si="1"/>
        <v>400000</v>
      </c>
      <c r="E34" s="13">
        <f t="shared" si="1"/>
        <v>0</v>
      </c>
      <c r="F34" s="11"/>
      <c r="G34" s="11"/>
      <c r="H34" s="11"/>
      <c r="I34" s="11"/>
      <c r="J34" s="11">
        <v>400000</v>
      </c>
      <c r="K34" s="11"/>
      <c r="L34" s="11"/>
      <c r="M34" s="11"/>
      <c r="N34" s="11"/>
      <c r="O34" s="11"/>
      <c r="P34" s="11"/>
      <c r="Q34" s="11"/>
    </row>
    <row r="35" spans="2:20">
      <c r="B35" s="8" t="s">
        <v>48</v>
      </c>
      <c r="C35" s="36" t="s">
        <v>110</v>
      </c>
      <c r="D35" s="13">
        <f t="shared" si="1"/>
        <v>9652000</v>
      </c>
      <c r="E35" s="13">
        <f t="shared" si="1"/>
        <v>0</v>
      </c>
      <c r="F35" s="11"/>
      <c r="G35" s="11"/>
      <c r="H35" s="11"/>
      <c r="I35" s="11"/>
      <c r="J35" s="11">
        <v>9652000</v>
      </c>
      <c r="K35" s="11"/>
      <c r="L35" s="11"/>
      <c r="M35" s="11"/>
      <c r="N35" s="11"/>
      <c r="O35" s="11"/>
      <c r="P35" s="11"/>
      <c r="Q35" s="11"/>
    </row>
    <row r="36" spans="2:20">
      <c r="B36" s="8" t="s">
        <v>49</v>
      </c>
      <c r="C36" s="36" t="s">
        <v>111</v>
      </c>
      <c r="D36" s="13">
        <f t="shared" si="1"/>
        <v>50000</v>
      </c>
      <c r="E36" s="13"/>
      <c r="F36" s="11"/>
      <c r="G36" s="11"/>
      <c r="H36" s="11"/>
      <c r="I36" s="11"/>
      <c r="J36" s="11">
        <v>50000</v>
      </c>
      <c r="K36" s="11"/>
      <c r="L36" s="11"/>
      <c r="M36" s="11"/>
      <c r="N36" s="11"/>
      <c r="O36" s="11"/>
      <c r="P36" s="11"/>
      <c r="Q36" s="11"/>
    </row>
    <row r="37" spans="2:20">
      <c r="B37" s="8" t="s">
        <v>50</v>
      </c>
      <c r="C37" s="36" t="s">
        <v>112</v>
      </c>
      <c r="D37" s="13">
        <f t="shared" ref="D37:D52" si="2">F37+H37+J37+L37+N37+P37</f>
        <v>2500000</v>
      </c>
      <c r="E37" s="13"/>
      <c r="F37" s="11"/>
      <c r="G37" s="11"/>
      <c r="H37" s="11"/>
      <c r="I37" s="11"/>
      <c r="J37" s="11">
        <v>2500000</v>
      </c>
      <c r="K37" s="11"/>
      <c r="L37" s="11"/>
      <c r="M37" s="11"/>
      <c r="N37" s="11"/>
      <c r="O37" s="11"/>
      <c r="P37" s="11"/>
      <c r="Q37" s="11"/>
    </row>
    <row r="38" spans="2:20">
      <c r="B38" s="8" t="s">
        <v>51</v>
      </c>
      <c r="C38" s="36" t="s">
        <v>113</v>
      </c>
      <c r="D38" s="13">
        <f t="shared" si="2"/>
        <v>200000</v>
      </c>
      <c r="E38" s="13"/>
      <c r="F38" s="11"/>
      <c r="G38" s="11"/>
      <c r="H38" s="11"/>
      <c r="I38" s="11"/>
      <c r="J38" s="11">
        <v>200000</v>
      </c>
      <c r="K38" s="11"/>
      <c r="L38" s="11"/>
      <c r="M38" s="11"/>
      <c r="N38" s="11"/>
      <c r="O38" s="11"/>
      <c r="P38" s="11"/>
      <c r="Q38" s="11"/>
    </row>
    <row r="39" spans="2:20">
      <c r="B39" s="8" t="s">
        <v>52</v>
      </c>
      <c r="C39" s="32" t="s">
        <v>114</v>
      </c>
      <c r="D39" s="13">
        <f t="shared" si="2"/>
        <v>160000</v>
      </c>
      <c r="E39" s="13"/>
      <c r="F39" s="11"/>
      <c r="G39" s="11"/>
      <c r="H39" s="11"/>
      <c r="I39" s="11"/>
      <c r="J39" s="11"/>
      <c r="K39" s="11"/>
      <c r="L39" s="11">
        <v>160000</v>
      </c>
      <c r="M39" s="11"/>
      <c r="N39" s="11"/>
      <c r="O39" s="11"/>
      <c r="P39" s="11"/>
      <c r="Q39" s="11"/>
    </row>
    <row r="40" spans="2:20">
      <c r="B40" s="8" t="s">
        <v>53</v>
      </c>
      <c r="C40" s="32" t="s">
        <v>115</v>
      </c>
      <c r="D40" s="13">
        <f t="shared" si="2"/>
        <v>127000</v>
      </c>
      <c r="E40" s="13"/>
      <c r="F40" s="11"/>
      <c r="G40" s="11"/>
      <c r="H40" s="11"/>
      <c r="I40" s="11"/>
      <c r="J40" s="11"/>
      <c r="K40" s="11"/>
      <c r="L40" s="11">
        <v>127000</v>
      </c>
      <c r="M40" s="11"/>
      <c r="N40" s="11"/>
      <c r="O40" s="11"/>
      <c r="P40" s="11"/>
      <c r="Q40" s="11"/>
    </row>
    <row r="41" spans="2:20">
      <c r="B41" s="8" t="s">
        <v>54</v>
      </c>
      <c r="C41" s="37" t="s">
        <v>116</v>
      </c>
      <c r="D41" s="13">
        <f t="shared" si="2"/>
        <v>650000</v>
      </c>
      <c r="E41" s="13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>
        <v>650000</v>
      </c>
      <c r="Q41" s="11"/>
    </row>
    <row r="42" spans="2:20">
      <c r="B42" s="8" t="s">
        <v>55</v>
      </c>
      <c r="C42" s="37" t="s">
        <v>117</v>
      </c>
      <c r="D42" s="13">
        <f t="shared" si="2"/>
        <v>400001</v>
      </c>
      <c r="E42" s="13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>
        <v>400001</v>
      </c>
      <c r="Q42" s="11"/>
    </row>
    <row r="43" spans="2:20">
      <c r="B43" s="8" t="s">
        <v>56</v>
      </c>
      <c r="C43" s="37" t="s">
        <v>118</v>
      </c>
      <c r="D43" s="13">
        <f t="shared" si="2"/>
        <v>299999</v>
      </c>
      <c r="E43" s="13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>
        <v>299999</v>
      </c>
      <c r="Q43" s="11"/>
    </row>
    <row r="44" spans="2:20">
      <c r="B44" s="8" t="s">
        <v>57</v>
      </c>
      <c r="C44" s="37" t="s">
        <v>119</v>
      </c>
      <c r="D44" s="13">
        <f t="shared" si="2"/>
        <v>10000000</v>
      </c>
      <c r="E44" s="13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>
        <v>10000000</v>
      </c>
      <c r="Q44" s="11"/>
    </row>
    <row r="45" spans="2:20">
      <c r="B45" s="8" t="s">
        <v>58</v>
      </c>
      <c r="C45" s="37" t="s">
        <v>120</v>
      </c>
      <c r="D45" s="13">
        <f t="shared" si="2"/>
        <v>3000000</v>
      </c>
      <c r="E45" s="13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>
        <v>3000000</v>
      </c>
      <c r="Q45" s="11"/>
    </row>
    <row r="46" spans="2:20">
      <c r="B46" s="8" t="s">
        <v>59</v>
      </c>
      <c r="C46" s="37" t="s">
        <v>121</v>
      </c>
      <c r="D46" s="13">
        <f t="shared" si="2"/>
        <v>250000</v>
      </c>
      <c r="E46" s="13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>
        <v>250000</v>
      </c>
      <c r="Q46" s="11"/>
    </row>
    <row r="47" spans="2:20">
      <c r="B47" s="8" t="s">
        <v>60</v>
      </c>
      <c r="C47" s="37" t="s">
        <v>122</v>
      </c>
      <c r="D47" s="13">
        <f t="shared" si="2"/>
        <v>600000</v>
      </c>
      <c r="E47" s="13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>
        <v>600000</v>
      </c>
      <c r="Q47" s="11"/>
    </row>
    <row r="48" spans="2:20">
      <c r="B48" s="8" t="s">
        <v>61</v>
      </c>
      <c r="C48" s="37" t="s">
        <v>123</v>
      </c>
      <c r="D48" s="13">
        <f t="shared" si="2"/>
        <v>600000</v>
      </c>
      <c r="E48" s="13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>
        <v>600000</v>
      </c>
      <c r="Q48" s="11"/>
    </row>
    <row r="49" spans="2:17">
      <c r="B49" s="8" t="s">
        <v>62</v>
      </c>
      <c r="C49" s="37" t="s">
        <v>124</v>
      </c>
      <c r="D49" s="13">
        <f t="shared" si="2"/>
        <v>5500000</v>
      </c>
      <c r="E49" s="13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>
        <v>5500000</v>
      </c>
      <c r="Q49" s="11"/>
    </row>
    <row r="50" spans="2:17">
      <c r="B50" s="8" t="s">
        <v>127</v>
      </c>
      <c r="C50" s="37" t="s">
        <v>125</v>
      </c>
      <c r="D50" s="13">
        <f t="shared" si="2"/>
        <v>2500000</v>
      </c>
      <c r="E50" s="13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>
        <v>2500000</v>
      </c>
      <c r="Q50" s="11"/>
    </row>
    <row r="51" spans="2:17">
      <c r="B51" s="8" t="s">
        <v>128</v>
      </c>
      <c r="C51" s="37"/>
      <c r="D51" s="13">
        <f t="shared" si="2"/>
        <v>0</v>
      </c>
      <c r="E51" s="13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2:17">
      <c r="B52" s="8" t="s">
        <v>129</v>
      </c>
      <c r="C52" s="38"/>
      <c r="D52" s="13">
        <f t="shared" si="2"/>
        <v>0</v>
      </c>
      <c r="E52" s="13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2:17">
      <c r="B53" s="8"/>
      <c r="C53" s="37" t="s">
        <v>126</v>
      </c>
      <c r="D53" s="16">
        <f>F53+H53+J53+L53+N53+P53</f>
        <v>405937694</v>
      </c>
      <c r="E53" s="16">
        <f>SUM(E6:E35)</f>
        <v>0</v>
      </c>
      <c r="F53" s="17">
        <f>SUM(F6:F52)</f>
        <v>361175192</v>
      </c>
      <c r="G53" s="17">
        <f t="shared" ref="G53:Q53" si="3">SUM(G6:G52)</f>
        <v>0</v>
      </c>
      <c r="H53" s="17">
        <f t="shared" si="3"/>
        <v>1270000</v>
      </c>
      <c r="I53" s="17">
        <f t="shared" si="3"/>
        <v>0</v>
      </c>
      <c r="J53" s="17">
        <f t="shared" si="3"/>
        <v>16127502</v>
      </c>
      <c r="K53" s="17">
        <f t="shared" si="3"/>
        <v>0</v>
      </c>
      <c r="L53" s="17">
        <f t="shared" si="3"/>
        <v>287000</v>
      </c>
      <c r="M53" s="17">
        <f t="shared" si="3"/>
        <v>0</v>
      </c>
      <c r="N53" s="17">
        <f t="shared" si="3"/>
        <v>3278000</v>
      </c>
      <c r="O53" s="17">
        <f t="shared" si="3"/>
        <v>0</v>
      </c>
      <c r="P53" s="17">
        <f t="shared" si="3"/>
        <v>23800000</v>
      </c>
      <c r="Q53" s="17">
        <f t="shared" si="3"/>
        <v>0</v>
      </c>
    </row>
    <row r="54" spans="2:17">
      <c r="B54" s="18"/>
      <c r="C54" s="5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</row>
    <row r="55" spans="2:17">
      <c r="B55" s="18"/>
      <c r="C55" s="5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2:17">
      <c r="B56" s="18"/>
      <c r="C56" s="5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</row>
  </sheetData>
  <mergeCells count="9">
    <mergeCell ref="C2:P2"/>
    <mergeCell ref="B4:C5"/>
    <mergeCell ref="D4:E4"/>
    <mergeCell ref="F4:G4"/>
    <mergeCell ref="H4:I4"/>
    <mergeCell ref="J4:K4"/>
    <mergeCell ref="L4:M4"/>
    <mergeCell ref="N4:O4"/>
    <mergeCell ref="P4:Q4"/>
  </mergeCells>
  <phoneticPr fontId="18" type="noConversion"/>
  <pageMargins left="0.7" right="0.7" top="0.75" bottom="0.75" header="0.3" footer="0.3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BD091-1F92-4C27-9427-C3D3BF1A4759}">
  <sheetPr>
    <pageSetUpPr fitToPage="1"/>
  </sheetPr>
  <dimension ref="B2:S34"/>
  <sheetViews>
    <sheetView tabSelected="1" topLeftCell="A13" workbookViewId="0">
      <selection activeCell="F16" sqref="F16"/>
    </sheetView>
  </sheetViews>
  <sheetFormatPr defaultColWidth="9.140625" defaultRowHeight="15"/>
  <cols>
    <col min="1" max="1" width="9.140625" style="4"/>
    <col min="2" max="2" width="5.28515625" style="4" customWidth="1"/>
    <col min="3" max="3" width="53.5703125" style="4" customWidth="1"/>
    <col min="4" max="4" width="12.28515625" style="4" customWidth="1"/>
    <col min="5" max="5" width="0" style="4" hidden="1" customWidth="1"/>
    <col min="6" max="6" width="11.85546875" style="4" customWidth="1"/>
    <col min="7" max="17" width="0" style="4" hidden="1" customWidth="1"/>
    <col min="18" max="16384" width="9.140625" style="4"/>
  </cols>
  <sheetData>
    <row r="2" spans="2:17">
      <c r="B2" s="5"/>
      <c r="C2" s="223" t="s">
        <v>97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5"/>
    </row>
    <row r="3" spans="2:17">
      <c r="B3" s="5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2:17">
      <c r="B4" s="5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64</v>
      </c>
      <c r="Q4" s="5"/>
    </row>
    <row r="5" spans="2:17" ht="32.25" customHeight="1">
      <c r="B5" s="21" t="s">
        <v>65</v>
      </c>
      <c r="C5" s="1" t="s">
        <v>0</v>
      </c>
      <c r="D5" s="222" t="s">
        <v>1</v>
      </c>
      <c r="E5" s="222"/>
      <c r="F5" s="222" t="s">
        <v>2</v>
      </c>
      <c r="G5" s="222"/>
      <c r="H5" s="222" t="s">
        <v>3</v>
      </c>
      <c r="I5" s="222"/>
      <c r="J5" s="222" t="s">
        <v>4</v>
      </c>
      <c r="K5" s="222"/>
      <c r="L5" s="222" t="s">
        <v>5</v>
      </c>
      <c r="M5" s="222"/>
      <c r="N5" s="222" t="s">
        <v>6</v>
      </c>
      <c r="O5" s="222"/>
      <c r="P5" s="222" t="s">
        <v>7</v>
      </c>
      <c r="Q5" s="222"/>
    </row>
    <row r="6" spans="2:17">
      <c r="B6" s="21"/>
      <c r="C6" s="1"/>
      <c r="D6" s="7" t="s">
        <v>8</v>
      </c>
      <c r="E6" s="7" t="s">
        <v>9</v>
      </c>
      <c r="F6" s="7" t="s">
        <v>8</v>
      </c>
      <c r="G6" s="7" t="s">
        <v>9</v>
      </c>
      <c r="H6" s="7" t="s">
        <v>66</v>
      </c>
      <c r="I6" s="7" t="s">
        <v>67</v>
      </c>
      <c r="J6" s="7" t="s">
        <v>66</v>
      </c>
      <c r="K6" s="7" t="s">
        <v>67</v>
      </c>
      <c r="L6" s="7" t="s">
        <v>66</v>
      </c>
      <c r="M6" s="7" t="s">
        <v>67</v>
      </c>
      <c r="N6" s="7" t="s">
        <v>66</v>
      </c>
      <c r="O6" s="7" t="s">
        <v>67</v>
      </c>
      <c r="P6" s="7" t="s">
        <v>66</v>
      </c>
      <c r="Q6" s="7" t="s">
        <v>67</v>
      </c>
    </row>
    <row r="7" spans="2:17">
      <c r="B7" s="8" t="s">
        <v>10</v>
      </c>
      <c r="C7" s="2" t="s">
        <v>91</v>
      </c>
      <c r="D7" s="9">
        <f t="shared" ref="D7:E11" si="0">F7+H7+J7+L7+N7+P7</f>
        <v>545654209</v>
      </c>
      <c r="E7" s="9">
        <f t="shared" si="0"/>
        <v>0</v>
      </c>
      <c r="F7" s="31">
        <v>545654209</v>
      </c>
      <c r="G7" s="24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17">
      <c r="B8" s="8" t="s">
        <v>12</v>
      </c>
      <c r="C8" s="2" t="s">
        <v>92</v>
      </c>
      <c r="D8" s="9">
        <f t="shared" si="0"/>
        <v>22987000</v>
      </c>
      <c r="E8" s="9">
        <f t="shared" si="0"/>
        <v>0</v>
      </c>
      <c r="F8" s="31">
        <v>22987000</v>
      </c>
      <c r="G8" s="24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2:17">
      <c r="B9" s="8" t="s">
        <v>14</v>
      </c>
      <c r="C9" s="2" t="s">
        <v>74</v>
      </c>
      <c r="D9" s="9">
        <f t="shared" si="0"/>
        <v>1576900000</v>
      </c>
      <c r="E9" s="9">
        <f t="shared" si="0"/>
        <v>0</v>
      </c>
      <c r="F9" s="31">
        <v>1576900000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>
      <c r="B10" s="8" t="s">
        <v>16</v>
      </c>
      <c r="C10" s="2" t="s">
        <v>75</v>
      </c>
      <c r="D10" s="9">
        <f t="shared" si="0"/>
        <v>137370949</v>
      </c>
      <c r="E10" s="9">
        <f t="shared" si="0"/>
        <v>0</v>
      </c>
      <c r="F10" s="31">
        <v>137370949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2:17" ht="24">
      <c r="B11" s="8" t="s">
        <v>17</v>
      </c>
      <c r="C11" s="2" t="s">
        <v>76</v>
      </c>
      <c r="D11" s="9">
        <f t="shared" si="0"/>
        <v>72195157</v>
      </c>
      <c r="E11" s="9">
        <f t="shared" si="0"/>
        <v>0</v>
      </c>
      <c r="F11" s="31">
        <v>72195157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2:17" ht="24">
      <c r="B12" s="8" t="s">
        <v>19</v>
      </c>
      <c r="C12" s="2" t="s">
        <v>83</v>
      </c>
      <c r="D12" s="9">
        <f>F12+H12+J12+L12+N12+P12</f>
        <v>1500000</v>
      </c>
      <c r="E12" s="9"/>
      <c r="F12" s="31">
        <v>1500000</v>
      </c>
      <c r="G12" s="28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2:17">
      <c r="B13" s="8" t="s">
        <v>21</v>
      </c>
      <c r="C13" s="2" t="s">
        <v>84</v>
      </c>
      <c r="D13" s="9">
        <f t="shared" ref="D13:E24" si="1">F13+H13+J13+L13+N13+P13</f>
        <v>950000</v>
      </c>
      <c r="E13" s="9"/>
      <c r="F13" s="31">
        <v>950000</v>
      </c>
      <c r="G13" s="28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2:17">
      <c r="B14" s="8" t="s">
        <v>23</v>
      </c>
      <c r="C14" s="2" t="s">
        <v>68</v>
      </c>
      <c r="D14" s="9">
        <f t="shared" si="1"/>
        <v>12700000</v>
      </c>
      <c r="E14" s="9">
        <f t="shared" si="1"/>
        <v>0</v>
      </c>
      <c r="F14" s="31">
        <v>12700000</v>
      </c>
      <c r="G14" s="28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2:17" ht="33.75">
      <c r="B15" s="8" t="s">
        <v>24</v>
      </c>
      <c r="C15" s="26" t="s">
        <v>69</v>
      </c>
      <c r="D15" s="9">
        <f t="shared" si="1"/>
        <v>153652588</v>
      </c>
      <c r="E15" s="9">
        <f t="shared" si="1"/>
        <v>0</v>
      </c>
      <c r="F15" s="31">
        <v>153652588</v>
      </c>
      <c r="G15" s="28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2:17">
      <c r="B16" s="8" t="s">
        <v>26</v>
      </c>
      <c r="C16" s="27" t="s">
        <v>85</v>
      </c>
      <c r="D16" s="9">
        <f t="shared" si="1"/>
        <v>5000000</v>
      </c>
      <c r="E16" s="9">
        <f t="shared" si="1"/>
        <v>0</v>
      </c>
      <c r="F16" s="181">
        <v>5000000</v>
      </c>
      <c r="G16" s="28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2:19">
      <c r="B17" s="8" t="s">
        <v>28</v>
      </c>
      <c r="C17" s="2" t="s">
        <v>70</v>
      </c>
      <c r="D17" s="9">
        <f t="shared" si="1"/>
        <v>0</v>
      </c>
      <c r="E17" s="9">
        <f t="shared" si="1"/>
        <v>0</v>
      </c>
      <c r="F17" s="178"/>
      <c r="G17" s="28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2:19" ht="24">
      <c r="B18" s="8" t="s">
        <v>29</v>
      </c>
      <c r="C18" s="2" t="s">
        <v>71</v>
      </c>
      <c r="D18" s="9">
        <f t="shared" si="1"/>
        <v>2500000</v>
      </c>
      <c r="E18" s="9">
        <f t="shared" si="1"/>
        <v>0</v>
      </c>
      <c r="F18" s="31">
        <v>2500000</v>
      </c>
      <c r="G18" s="28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2:19">
      <c r="B19" s="8" t="s">
        <v>31</v>
      </c>
      <c r="C19" s="2" t="s">
        <v>72</v>
      </c>
      <c r="D19" s="9">
        <f t="shared" si="1"/>
        <v>10000000</v>
      </c>
      <c r="E19" s="9">
        <f t="shared" si="1"/>
        <v>0</v>
      </c>
      <c r="F19" s="31">
        <f>10000000</f>
        <v>10000000</v>
      </c>
      <c r="G19" s="28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2:19" ht="24">
      <c r="B20" s="8" t="s">
        <v>32</v>
      </c>
      <c r="C20" s="2" t="s">
        <v>86</v>
      </c>
      <c r="D20" s="9">
        <f t="shared" si="1"/>
        <v>4000000</v>
      </c>
      <c r="E20" s="9">
        <f t="shared" si="1"/>
        <v>0</v>
      </c>
      <c r="F20" s="31">
        <f>4000000</f>
        <v>4000000</v>
      </c>
      <c r="G20" s="28"/>
      <c r="H20" s="10"/>
      <c r="I20" s="10"/>
      <c r="J20" s="10"/>
      <c r="K20" s="10"/>
      <c r="L20" s="10"/>
      <c r="M20" s="10"/>
      <c r="N20" s="10"/>
      <c r="O20" s="10"/>
      <c r="P20" s="10"/>
      <c r="Q20" s="10"/>
      <c r="S20" s="2"/>
    </row>
    <row r="21" spans="2:19">
      <c r="B21" s="8" t="s">
        <v>33</v>
      </c>
      <c r="C21" s="2" t="s">
        <v>73</v>
      </c>
      <c r="D21" s="9">
        <f t="shared" si="1"/>
        <v>2500000</v>
      </c>
      <c r="E21" s="9">
        <f t="shared" si="1"/>
        <v>0</v>
      </c>
      <c r="F21" s="31">
        <f>2500000</f>
        <v>2500000</v>
      </c>
      <c r="G21" s="28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2:19">
      <c r="B22" s="8" t="s">
        <v>34</v>
      </c>
      <c r="C22" s="2" t="s">
        <v>87</v>
      </c>
      <c r="D22" s="9">
        <f t="shared" si="1"/>
        <v>17000001</v>
      </c>
      <c r="E22" s="9">
        <f t="shared" si="1"/>
        <v>0</v>
      </c>
      <c r="F22" s="31">
        <f>17000001</f>
        <v>17000001</v>
      </c>
      <c r="G22" s="29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2:19" ht="24">
      <c r="B23" s="8" t="s">
        <v>35</v>
      </c>
      <c r="C23" s="2" t="s">
        <v>88</v>
      </c>
      <c r="D23" s="9">
        <f t="shared" si="1"/>
        <v>2109470</v>
      </c>
      <c r="E23" s="9"/>
      <c r="F23" s="31">
        <v>2109470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2:19">
      <c r="B24" s="8" t="s">
        <v>36</v>
      </c>
      <c r="C24" s="2" t="s">
        <v>89</v>
      </c>
      <c r="D24" s="9">
        <f t="shared" si="1"/>
        <v>1292670</v>
      </c>
      <c r="E24" s="9">
        <f t="shared" si="1"/>
        <v>0</v>
      </c>
      <c r="F24" s="31">
        <v>1292670</v>
      </c>
      <c r="G24" s="30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2:19">
      <c r="B25" s="8" t="s">
        <v>37</v>
      </c>
      <c r="C25" s="2" t="s">
        <v>90</v>
      </c>
      <c r="D25" s="9">
        <f t="shared" ref="D25:E32" si="2">F25+H25+J25+L25+N25+P25</f>
        <v>10000000</v>
      </c>
      <c r="E25" s="9">
        <f t="shared" si="2"/>
        <v>0</v>
      </c>
      <c r="F25" s="31">
        <v>10000000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2:19">
      <c r="B26" s="8" t="s">
        <v>38</v>
      </c>
      <c r="C26" s="2" t="s">
        <v>93</v>
      </c>
      <c r="D26" s="9">
        <f t="shared" si="2"/>
        <v>9999999</v>
      </c>
      <c r="E26" s="9">
        <f t="shared" si="2"/>
        <v>0</v>
      </c>
      <c r="F26" s="11">
        <v>9999999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2:19">
      <c r="B27" s="8" t="s">
        <v>39</v>
      </c>
      <c r="C27" s="2" t="s">
        <v>94</v>
      </c>
      <c r="D27" s="31">
        <f t="shared" si="2"/>
        <v>5500000</v>
      </c>
      <c r="E27" s="9">
        <f t="shared" si="2"/>
        <v>0</v>
      </c>
      <c r="F27" s="31">
        <v>5500000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2:19">
      <c r="B28" s="8" t="s">
        <v>40</v>
      </c>
      <c r="C28" s="2" t="s">
        <v>95</v>
      </c>
      <c r="D28" s="31">
        <f t="shared" si="2"/>
        <v>5000000</v>
      </c>
      <c r="E28" s="9">
        <f t="shared" si="2"/>
        <v>0</v>
      </c>
      <c r="F28" s="31">
        <v>5000000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2:19">
      <c r="B29" s="8" t="s">
        <v>41</v>
      </c>
      <c r="C29" s="2" t="s">
        <v>96</v>
      </c>
      <c r="D29" s="9">
        <f t="shared" si="2"/>
        <v>635000</v>
      </c>
      <c r="E29" s="9">
        <f t="shared" si="2"/>
        <v>0</v>
      </c>
      <c r="F29" s="31">
        <v>635000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2:19">
      <c r="B30" s="8" t="s">
        <v>42</v>
      </c>
      <c r="C30" s="2"/>
      <c r="D30" s="9">
        <f t="shared" si="2"/>
        <v>0</v>
      </c>
      <c r="E30" s="9">
        <f t="shared" si="2"/>
        <v>0</v>
      </c>
      <c r="F30" s="3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2:19">
      <c r="B31" s="8" t="s">
        <v>43</v>
      </c>
      <c r="C31" s="15"/>
      <c r="D31" s="9">
        <f t="shared" si="2"/>
        <v>0</v>
      </c>
      <c r="E31" s="9"/>
      <c r="F31" s="11"/>
      <c r="G31" s="21"/>
      <c r="H31" s="21"/>
      <c r="I31" s="21"/>
      <c r="J31" s="11"/>
      <c r="K31" s="21"/>
      <c r="L31" s="21"/>
      <c r="M31" s="21"/>
      <c r="N31" s="21"/>
      <c r="O31" s="21"/>
      <c r="P31" s="21"/>
      <c r="Q31" s="21"/>
    </row>
    <row r="32" spans="2:19">
      <c r="B32" s="21"/>
      <c r="C32" s="2"/>
      <c r="D32" s="9">
        <f t="shared" si="2"/>
        <v>0</v>
      </c>
      <c r="E32" s="9"/>
      <c r="F32" s="1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2:17">
      <c r="B33" s="21"/>
      <c r="C33" s="20" t="s">
        <v>63</v>
      </c>
      <c r="D33" s="25">
        <f>SUM(D7:D31)</f>
        <v>2599447043</v>
      </c>
      <c r="E33" s="25">
        <f t="shared" ref="E33:Q33" si="3">SUM(E7:E31)</f>
        <v>0</v>
      </c>
      <c r="F33" s="25">
        <f t="shared" si="3"/>
        <v>2599447043</v>
      </c>
      <c r="G33" s="25">
        <f t="shared" si="3"/>
        <v>0</v>
      </c>
      <c r="H33" s="25">
        <f t="shared" si="3"/>
        <v>0</v>
      </c>
      <c r="I33" s="25">
        <f t="shared" si="3"/>
        <v>0</v>
      </c>
      <c r="J33" s="25">
        <f t="shared" si="3"/>
        <v>0</v>
      </c>
      <c r="K33" s="25">
        <f t="shared" si="3"/>
        <v>0</v>
      </c>
      <c r="L33" s="25">
        <f t="shared" si="3"/>
        <v>0</v>
      </c>
      <c r="M33" s="25">
        <f t="shared" si="3"/>
        <v>0</v>
      </c>
      <c r="N33" s="25">
        <f t="shared" si="3"/>
        <v>0</v>
      </c>
      <c r="O33" s="25">
        <f>SUM(O7:O31)</f>
        <v>0</v>
      </c>
      <c r="P33" s="25">
        <f t="shared" si="3"/>
        <v>0</v>
      </c>
      <c r="Q33" s="25">
        <f t="shared" si="3"/>
        <v>0</v>
      </c>
    </row>
    <row r="34" spans="2:17">
      <c r="B34" s="5"/>
      <c r="C34" s="5"/>
      <c r="D34" s="5"/>
      <c r="E34" s="5"/>
      <c r="F34" s="19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</sheetData>
  <mergeCells count="8">
    <mergeCell ref="C2:P2"/>
    <mergeCell ref="D5:E5"/>
    <mergeCell ref="F5:G5"/>
    <mergeCell ref="H5:I5"/>
    <mergeCell ref="J5:K5"/>
    <mergeCell ref="L5:M5"/>
    <mergeCell ref="N5:O5"/>
    <mergeCell ref="P5:Q5"/>
  </mergeCells>
  <phoneticPr fontId="18" type="noConversion"/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Bevételek</vt:lpstr>
      <vt:lpstr>Kiadások</vt:lpstr>
      <vt:lpstr>Tartalékok</vt:lpstr>
      <vt:lpstr>Beruházások</vt:lpstr>
      <vt:lpstr>Felújítások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Csoba Zsuzsa</dc:creator>
  <cp:lastModifiedBy>Csoba Zsuzsa</cp:lastModifiedBy>
  <cp:lastPrinted>2025-01-31T09:54:53Z</cp:lastPrinted>
  <dcterms:created xsi:type="dcterms:W3CDTF">2015-06-05T18:19:34Z</dcterms:created>
  <dcterms:modified xsi:type="dcterms:W3CDTF">2025-02-07T10:00:26Z</dcterms:modified>
</cp:coreProperties>
</file>